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mazarsglobalcloud.sharepoint.com/sites/FRA-CommunautImmobilier/Shared Documents/General/CH Joigny - NH/3. Production/ENVOI/V2/"/>
    </mc:Choice>
  </mc:AlternateContent>
  <xr:revisionPtr revIDLastSave="877" documentId="8_{33ADFBA0-07DF-477C-82D2-9E17BF79C9DB}" xr6:coauthVersionLast="47" xr6:coauthVersionMax="47" xr10:uidLastSave="{6C888D50-5C2A-4356-B7BE-43CD90C8909C}"/>
  <bookViews>
    <workbookView xWindow="28680" yWindow="-120" windowWidth="38640" windowHeight="21120" tabRatio="981" firstSheet="2" activeTab="2" xr2:uid="{E460C1A7-64D5-4F28-8002-0708BC7EB6AB}"/>
  </bookViews>
  <sheets>
    <sheet name="PGarde" sheetId="4" r:id="rId1"/>
    <sheet name="LocauxTypes" sheetId="5" r:id="rId2"/>
    <sheet name="Synthese" sheetId="1" r:id="rId3"/>
    <sheet name="Services transverses" sheetId="106" r:id="rId4"/>
    <sheet name="Logistique centralisée" sheetId="107" r:id="rId5"/>
    <sheet name="Urgences  UHCD USC Lits tièdes" sheetId="98" r:id="rId6"/>
    <sheet name="Imagerie" sheetId="104" r:id="rId7"/>
    <sheet name="SMR cardio-respi &amp; SMR polyv" sheetId="97" r:id="rId8"/>
    <sheet name="HDJ Médecine et plateau" sheetId="100" r:id="rId9"/>
    <sheet name="HC Médecine" sheetId="99" r:id="rId10"/>
    <sheet name="HAD" sheetId="108" r:id="rId11"/>
    <sheet name="CPP" sheetId="102" r:id="rId12"/>
    <sheet name="Santé publique &amp; PMI" sheetId="109" r:id="rId13"/>
  </sheets>
  <externalReferences>
    <externalReference r:id="rId14"/>
  </externalReferences>
  <definedNames>
    <definedName name="_xlnm._FilterDatabase" localSheetId="1" hidden="1">LocauxTypes!$C$5:$I$121</definedName>
    <definedName name="Code_local_Type">LocauxTypes!$D$5:$D$172</definedName>
    <definedName name="CS_R1">Synthese!#REF!</definedName>
    <definedName name="CS_R2">Synthese!#REF!</definedName>
    <definedName name="CS_R3">Synthese!#REF!</definedName>
    <definedName name="CS_R4">Synthese!#REF!</definedName>
    <definedName name="CS_R5">Synthese!#REF!</definedName>
    <definedName name="CS_R6">[1]Synthese!#REF!</definedName>
    <definedName name="CS_RDC">[1]Synthese!#REF!</definedName>
    <definedName name="CS_SS">[1]Synthese!#REF!</definedName>
    <definedName name="HC_R1">[1]Synthese!#REF!</definedName>
    <definedName name="HC_R2">[1]Synthese!#REF!</definedName>
    <definedName name="HC_R3">[1]Synthese!#REF!</definedName>
    <definedName name="HC_R4">[1]Synthese!#REF!</definedName>
    <definedName name="HC_R5">[1]Synthese!#REF!</definedName>
    <definedName name="HC_R6">[1]Synthese!#REF!</definedName>
    <definedName name="HC_RDC">[1]Synthese!#REF!</definedName>
    <definedName name="HC_SS">[1]Synthese!#REF!</definedName>
    <definedName name="Local_Type">LocauxTypes!$D$5:$I$366</definedName>
    <definedName name="PL_R1">[1]Synthese!#REF!</definedName>
    <definedName name="PL_RDC">[1]Synthese!#REF!</definedName>
    <definedName name="PT_R1">[1]Synthese!#REF!</definedName>
    <definedName name="PT_R2">[1]Synthese!#REF!</definedName>
    <definedName name="PT_R3">[1]Synthese!#REF!</definedName>
    <definedName name="PT_R4">[1]Synthese!#REF!</definedName>
    <definedName name="PT_R5">[1]Synthese!#REF!</definedName>
    <definedName name="PT_R6">[1]Synthese!#REF!</definedName>
    <definedName name="PT_RDC">[1]Synthese!#REF!</definedName>
    <definedName name="PT_SS">[1]Synthese!#REF!</definedName>
    <definedName name="Tert_R1">[1]Synthese!#REF!</definedName>
    <definedName name="Tert_R2">[1]Synthese!#REF!</definedName>
    <definedName name="Tert_R3">[1]Synthese!#REF!</definedName>
    <definedName name="Tert_R4">[1]Synthese!#REF!</definedName>
    <definedName name="Tert_R5">[1]Synthese!#REF!</definedName>
    <definedName name="Tert_R6">[1]Synthese!#REF!</definedName>
    <definedName name="Tert_RDC">[1]Synthese!#REF!</definedName>
    <definedName name="Tert_SS">[1]Synthese!#REF!</definedName>
    <definedName name="_xlnm.Print_Area" localSheetId="1">LocauxTypes!$C:$I</definedName>
    <definedName name="_xlnm.Print_Area" localSheetId="0">PGarde!$B:$L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98" l="1"/>
  <c r="I16" i="98"/>
  <c r="I16" i="104"/>
  <c r="I37" i="104"/>
  <c r="I57" i="104"/>
  <c r="L14" i="99"/>
  <c r="I14" i="99"/>
  <c r="I16" i="99"/>
  <c r="H32" i="99"/>
  <c r="H31" i="99"/>
  <c r="H30" i="99"/>
  <c r="H29" i="99"/>
  <c r="H28" i="99"/>
  <c r="H27" i="99"/>
  <c r="H26" i="99"/>
  <c r="H58" i="99"/>
  <c r="H57" i="99"/>
  <c r="H55" i="99"/>
  <c r="H54" i="99"/>
  <c r="H53" i="99"/>
  <c r="H52" i="99"/>
  <c r="H51" i="99"/>
  <c r="H50" i="99"/>
  <c r="H49" i="99"/>
  <c r="H48" i="99"/>
  <c r="H47" i="99"/>
  <c r="H46" i="99"/>
  <c r="H45" i="99"/>
  <c r="H44" i="99"/>
  <c r="H43" i="99"/>
  <c r="H12" i="1"/>
  <c r="K27" i="1" l="1"/>
  <c r="H71" i="99"/>
  <c r="I70" i="99" s="1"/>
  <c r="I46" i="97"/>
  <c r="H70" i="97"/>
  <c r="H25" i="100"/>
  <c r="L70" i="99" l="1"/>
  <c r="I27" i="1" s="1"/>
  <c r="H27" i="1"/>
  <c r="I15" i="109"/>
  <c r="I14" i="102"/>
  <c r="I13" i="102" s="1"/>
  <c r="I66" i="99"/>
  <c r="H69" i="107"/>
  <c r="H68" i="107"/>
  <c r="H66" i="97"/>
  <c r="H43" i="1"/>
  <c r="H66" i="107"/>
  <c r="I65" i="107" s="1"/>
  <c r="K13" i="102"/>
  <c r="H32" i="1"/>
  <c r="K13" i="109"/>
  <c r="I13" i="109"/>
  <c r="H24" i="109"/>
  <c r="H22" i="109"/>
  <c r="H21" i="109"/>
  <c r="H20" i="109"/>
  <c r="H19" i="109"/>
  <c r="H18" i="109"/>
  <c r="G17" i="109"/>
  <c r="H17" i="109" s="1"/>
  <c r="H16" i="109"/>
  <c r="K17" i="1"/>
  <c r="H78" i="97"/>
  <c r="H77" i="97"/>
  <c r="H76" i="97"/>
  <c r="H72" i="97"/>
  <c r="H69" i="97"/>
  <c r="H68" i="97"/>
  <c r="H67" i="97"/>
  <c r="H65" i="97"/>
  <c r="H64" i="97"/>
  <c r="H62" i="97"/>
  <c r="H61" i="97"/>
  <c r="H59" i="97"/>
  <c r="H58" i="97"/>
  <c r="H53" i="97"/>
  <c r="H51" i="97"/>
  <c r="H50" i="97"/>
  <c r="H49" i="97"/>
  <c r="H48" i="97"/>
  <c r="H22" i="100"/>
  <c r="H20" i="100"/>
  <c r="H18" i="100"/>
  <c r="H53" i="104"/>
  <c r="H47" i="104"/>
  <c r="H43" i="104"/>
  <c r="H34" i="104"/>
  <c r="H33" i="104"/>
  <c r="H32" i="104"/>
  <c r="H30" i="104"/>
  <c r="H29" i="104"/>
  <c r="H26" i="104"/>
  <c r="H27" i="104"/>
  <c r="H25" i="104"/>
  <c r="H24" i="104"/>
  <c r="H22" i="104"/>
  <c r="H21" i="104"/>
  <c r="H19" i="104"/>
  <c r="H107" i="98"/>
  <c r="H106" i="98"/>
  <c r="H100" i="98"/>
  <c r="H94" i="98"/>
  <c r="H89" i="98"/>
  <c r="H88" i="98"/>
  <c r="H85" i="98"/>
  <c r="H83" i="98"/>
  <c r="H81" i="98"/>
  <c r="H79" i="98"/>
  <c r="H78" i="98"/>
  <c r="H70" i="98"/>
  <c r="H71" i="98"/>
  <c r="H72" i="98"/>
  <c r="H73" i="98"/>
  <c r="H69" i="98"/>
  <c r="H66" i="98"/>
  <c r="H65" i="98"/>
  <c r="H62" i="98"/>
  <c r="H63" i="98"/>
  <c r="H61" i="98"/>
  <c r="H58" i="98"/>
  <c r="H57" i="98"/>
  <c r="H56" i="98"/>
  <c r="H53" i="98"/>
  <c r="H48" i="98"/>
  <c r="H46" i="98"/>
  <c r="H45" i="98"/>
  <c r="H49" i="98"/>
  <c r="H50" i="98"/>
  <c r="H44" i="98"/>
  <c r="H40" i="98"/>
  <c r="H38" i="98"/>
  <c r="I36" i="98" s="1"/>
  <c r="H34" i="98"/>
  <c r="I33" i="98" s="1"/>
  <c r="H30" i="98"/>
  <c r="H29" i="98"/>
  <c r="H25" i="98"/>
  <c r="H24" i="98"/>
  <c r="L15" i="106"/>
  <c r="I15" i="106"/>
  <c r="H64" i="107"/>
  <c r="I63" i="107" s="1"/>
  <c r="H62" i="107"/>
  <c r="H54" i="106"/>
  <c r="H55" i="106"/>
  <c r="H56" i="106"/>
  <c r="H53" i="106"/>
  <c r="H49" i="106"/>
  <c r="H48" i="106"/>
  <c r="H46" i="106"/>
  <c r="H45" i="106"/>
  <c r="H43" i="106"/>
  <c r="H42" i="106"/>
  <c r="H40" i="106"/>
  <c r="H39" i="106"/>
  <c r="H38" i="106"/>
  <c r="H36" i="106"/>
  <c r="H37" i="106"/>
  <c r="H35" i="106"/>
  <c r="H31" i="106"/>
  <c r="H23" i="106"/>
  <c r="H22" i="106"/>
  <c r="H21" i="106"/>
  <c r="H18" i="106"/>
  <c r="H17" i="106"/>
  <c r="K26" i="1"/>
  <c r="K29" i="1"/>
  <c r="K24" i="1"/>
  <c r="I51" i="98" l="1"/>
  <c r="I42" i="98"/>
  <c r="I67" i="107"/>
  <c r="H44" i="1" s="1"/>
  <c r="H17" i="1"/>
  <c r="L51" i="98"/>
  <c r="L65" i="107"/>
  <c r="I43" i="1" s="1"/>
  <c r="L63" i="107"/>
  <c r="L15" i="109"/>
  <c r="H28" i="108"/>
  <c r="H25" i="108"/>
  <c r="H24" i="108"/>
  <c r="H23" i="108"/>
  <c r="H22" i="108"/>
  <c r="H21" i="108"/>
  <c r="H20" i="108"/>
  <c r="H19" i="108"/>
  <c r="H18" i="108"/>
  <c r="H17" i="108"/>
  <c r="H25" i="1"/>
  <c r="H27" i="97"/>
  <c r="H26" i="97"/>
  <c r="H25" i="97"/>
  <c r="H19" i="97"/>
  <c r="H20" i="97"/>
  <c r="H21" i="97"/>
  <c r="H22" i="97"/>
  <c r="H63" i="104"/>
  <c r="H64" i="104"/>
  <c r="H49" i="104"/>
  <c r="H50" i="104"/>
  <c r="H44" i="104"/>
  <c r="H57" i="100"/>
  <c r="H56" i="100"/>
  <c r="H64" i="99"/>
  <c r="H65" i="99"/>
  <c r="G20" i="104"/>
  <c r="H20" i="104" s="1"/>
  <c r="I17" i="104" s="1"/>
  <c r="G28" i="97"/>
  <c r="H28" i="97" s="1"/>
  <c r="H61" i="99"/>
  <c r="I60" i="99" s="1"/>
  <c r="K13" i="1"/>
  <c r="H41" i="1"/>
  <c r="H42" i="107"/>
  <c r="H43" i="107"/>
  <c r="H41" i="107"/>
  <c r="H34" i="107"/>
  <c r="H35" i="107"/>
  <c r="H36" i="107"/>
  <c r="H37" i="107"/>
  <c r="H38" i="107"/>
  <c r="H39" i="107"/>
  <c r="H33" i="107"/>
  <c r="H59" i="106"/>
  <c r="H58" i="106"/>
  <c r="H36" i="100"/>
  <c r="L67" i="107" l="1"/>
  <c r="I44" i="1" s="1"/>
  <c r="I16" i="108"/>
  <c r="I63" i="99"/>
  <c r="I32" i="1"/>
  <c r="L13" i="109"/>
  <c r="L59" i="99"/>
  <c r="L46" i="97"/>
  <c r="I31" i="107"/>
  <c r="L31" i="107" s="1"/>
  <c r="I17" i="1"/>
  <c r="H24" i="1"/>
  <c r="L60" i="99"/>
  <c r="I26" i="1" s="1"/>
  <c r="H26" i="1"/>
  <c r="L63" i="99"/>
  <c r="I24" i="1" s="1"/>
  <c r="E55" i="104"/>
  <c r="G59" i="107"/>
  <c r="H59" i="107" s="1"/>
  <c r="H58" i="107"/>
  <c r="H55" i="107"/>
  <c r="H30" i="102"/>
  <c r="H17" i="102"/>
  <c r="H16" i="102"/>
  <c r="H15" i="102"/>
  <c r="L16" i="108" l="1"/>
  <c r="H29" i="1"/>
  <c r="I14" i="108"/>
  <c r="G60" i="107"/>
  <c r="H60" i="107" s="1"/>
  <c r="I57" i="107" s="1"/>
  <c r="L57" i="107" s="1"/>
  <c r="I41" i="1"/>
  <c r="H72" i="106"/>
  <c r="H47" i="107"/>
  <c r="H48" i="107"/>
  <c r="H49" i="107"/>
  <c r="H22" i="102"/>
  <c r="H23" i="99"/>
  <c r="H20" i="99"/>
  <c r="H21" i="99"/>
  <c r="H22" i="99"/>
  <c r="H19" i="99"/>
  <c r="H37" i="100"/>
  <c r="H42" i="100"/>
  <c r="H44" i="100"/>
  <c r="H45" i="100"/>
  <c r="H46" i="100"/>
  <c r="H47" i="100"/>
  <c r="H41" i="100"/>
  <c r="H33" i="100"/>
  <c r="H27" i="100"/>
  <c r="H21" i="100"/>
  <c r="H23" i="100"/>
  <c r="H26" i="100"/>
  <c r="H28" i="100"/>
  <c r="H29" i="100"/>
  <c r="H29" i="97"/>
  <c r="H30" i="97"/>
  <c r="H32" i="97"/>
  <c r="H33" i="97"/>
  <c r="H34" i="97"/>
  <c r="H35" i="97"/>
  <c r="H18" i="97"/>
  <c r="H91" i="98"/>
  <c r="H92" i="98"/>
  <c r="H93" i="98"/>
  <c r="H97" i="98"/>
  <c r="H99" i="98"/>
  <c r="K40" i="1"/>
  <c r="K39" i="1"/>
  <c r="K38" i="1"/>
  <c r="K37" i="1"/>
  <c r="K36" i="1"/>
  <c r="K35" i="1"/>
  <c r="K34" i="1"/>
  <c r="K25" i="1"/>
  <c r="K23" i="1"/>
  <c r="K21" i="1"/>
  <c r="K20" i="1"/>
  <c r="K18" i="1"/>
  <c r="K15" i="1"/>
  <c r="K12" i="1"/>
  <c r="K10" i="1"/>
  <c r="K9" i="1"/>
  <c r="K8" i="1"/>
  <c r="H41" i="99"/>
  <c r="O67" i="104"/>
  <c r="O48" i="104"/>
  <c r="G48" i="104" s="1"/>
  <c r="H48" i="104" s="1"/>
  <c r="E48" i="104"/>
  <c r="I44" i="107" l="1"/>
  <c r="L76" i="98"/>
  <c r="I13" i="1" s="1"/>
  <c r="L14" i="108"/>
  <c r="I29" i="1"/>
  <c r="L17" i="104"/>
  <c r="H39" i="97"/>
  <c r="H40" i="97"/>
  <c r="H28" i="102" l="1"/>
  <c r="AI6" i="1"/>
  <c r="I61" i="107"/>
  <c r="L61" i="107" s="1"/>
  <c r="H54" i="107"/>
  <c r="H52" i="107"/>
  <c r="I16" i="107"/>
  <c r="O47" i="107"/>
  <c r="O46" i="107"/>
  <c r="H63" i="106"/>
  <c r="H68" i="106"/>
  <c r="H67" i="106"/>
  <c r="H76" i="106"/>
  <c r="I75" i="106" s="1"/>
  <c r="L75" i="106" s="1"/>
  <c r="H28" i="107"/>
  <c r="H27" i="107"/>
  <c r="I22" i="107"/>
  <c r="I26" i="107" l="1"/>
  <c r="L26" i="107" s="1"/>
  <c r="I51" i="107"/>
  <c r="L51" i="107"/>
  <c r="I39" i="1" s="1"/>
  <c r="L16" i="107"/>
  <c r="I14" i="107"/>
  <c r="H34" i="1"/>
  <c r="I40" i="1"/>
  <c r="H40" i="1"/>
  <c r="H37" i="1"/>
  <c r="L22" i="107"/>
  <c r="I37" i="1" l="1"/>
  <c r="I38" i="1"/>
  <c r="H38" i="1"/>
  <c r="L44" i="107"/>
  <c r="I35" i="1" s="1"/>
  <c r="H39" i="1"/>
  <c r="I34" i="1"/>
  <c r="H35" i="1"/>
  <c r="H36" i="1"/>
  <c r="I10" i="1"/>
  <c r="H10" i="1"/>
  <c r="H71" i="106"/>
  <c r="I33" i="106" s="1"/>
  <c r="L33" i="106" s="1"/>
  <c r="L14" i="106" s="1"/>
  <c r="H62" i="106"/>
  <c r="O71" i="104"/>
  <c r="O70" i="104"/>
  <c r="G70" i="104" s="1"/>
  <c r="O69" i="104"/>
  <c r="G69" i="104" s="1"/>
  <c r="O68" i="104"/>
  <c r="G68" i="104" s="1"/>
  <c r="E68" i="104"/>
  <c r="O63" i="104"/>
  <c r="O62" i="104"/>
  <c r="G62" i="104" s="1"/>
  <c r="H62" i="104" s="1"/>
  <c r="E62" i="104"/>
  <c r="O61" i="104"/>
  <c r="G61" i="104" s="1"/>
  <c r="H61" i="104" s="1"/>
  <c r="O60" i="104"/>
  <c r="G60" i="104" s="1"/>
  <c r="H60" i="104" s="1"/>
  <c r="O55" i="104"/>
  <c r="G55" i="104" s="1"/>
  <c r="H55" i="104" s="1"/>
  <c r="O54" i="104"/>
  <c r="G54" i="104" s="1"/>
  <c r="H54" i="104" s="1"/>
  <c r="E54" i="104"/>
  <c r="O53" i="104"/>
  <c r="O40" i="104"/>
  <c r="G40" i="104" s="1"/>
  <c r="H40" i="104" s="1"/>
  <c r="O41" i="104"/>
  <c r="G41" i="104" s="1"/>
  <c r="H41" i="104" s="1"/>
  <c r="O47" i="104"/>
  <c r="E47" i="104"/>
  <c r="O42" i="104"/>
  <c r="G42" i="104" s="1"/>
  <c r="H42" i="104" s="1"/>
  <c r="E42" i="104"/>
  <c r="E41" i="104"/>
  <c r="E40" i="104"/>
  <c r="H37" i="104"/>
  <c r="H17" i="104"/>
  <c r="H23" i="98"/>
  <c r="H28" i="98"/>
  <c r="H21" i="102"/>
  <c r="H18" i="102"/>
  <c r="H26" i="102"/>
  <c r="H24" i="102"/>
  <c r="H20" i="102"/>
  <c r="H51" i="100"/>
  <c r="H52" i="100"/>
  <c r="H53" i="100"/>
  <c r="H40" i="100"/>
  <c r="I39" i="100" s="1"/>
  <c r="H39" i="100"/>
  <c r="H50" i="100"/>
  <c r="H49" i="100"/>
  <c r="H54" i="100"/>
  <c r="H35" i="100"/>
  <c r="H32" i="100"/>
  <c r="H31" i="100"/>
  <c r="H17" i="100"/>
  <c r="H16" i="100"/>
  <c r="I16" i="100" s="1"/>
  <c r="H37" i="99"/>
  <c r="H38" i="99"/>
  <c r="H39" i="99"/>
  <c r="H36" i="99"/>
  <c r="H35" i="99"/>
  <c r="H34" i="99"/>
  <c r="H33" i="99"/>
  <c r="H42" i="99"/>
  <c r="H24" i="99"/>
  <c r="H18" i="99"/>
  <c r="H17" i="99"/>
  <c r="I17" i="99" s="1"/>
  <c r="I25" i="99" l="1"/>
  <c r="L25" i="99" s="1"/>
  <c r="I48" i="100"/>
  <c r="I31" i="100"/>
  <c r="I13" i="100"/>
  <c r="L14" i="107"/>
  <c r="L57" i="104"/>
  <c r="L31" i="100"/>
  <c r="I36" i="1"/>
  <c r="L16" i="104" l="1"/>
  <c r="H31" i="1"/>
  <c r="I31" i="1" s="1"/>
  <c r="L14" i="102"/>
  <c r="L13" i="102" s="1"/>
  <c r="I14" i="106"/>
  <c r="L17" i="99"/>
  <c r="L37" i="104"/>
  <c r="H13" i="1"/>
  <c r="L48" i="100"/>
  <c r="I20" i="1" s="1"/>
  <c r="H20" i="1"/>
  <c r="L39" i="100"/>
  <c r="H21" i="1"/>
  <c r="I8" i="1"/>
  <c r="H8" i="1"/>
  <c r="H9" i="1"/>
  <c r="L16" i="100"/>
  <c r="L13" i="100" s="1"/>
  <c r="H23" i="1" l="1"/>
  <c r="L16" i="99"/>
  <c r="I21" i="1"/>
  <c r="I9" i="1"/>
  <c r="K14" i="106"/>
  <c r="L66" i="99"/>
  <c r="L14" i="104"/>
  <c r="I14" i="104"/>
  <c r="H15" i="1" s="1"/>
  <c r="I23" i="1" l="1"/>
  <c r="I25" i="1"/>
  <c r="I15" i="1"/>
  <c r="I45" i="1" l="1"/>
  <c r="G26" i="98"/>
  <c r="H26" i="98" s="1"/>
  <c r="I17" i="98" s="1"/>
  <c r="G19" i="98"/>
  <c r="H44" i="97"/>
  <c r="H43" i="97"/>
  <c r="H42" i="97"/>
  <c r="H38" i="97"/>
  <c r="H36" i="97"/>
  <c r="J6" i="1"/>
  <c r="I16" i="97" l="1"/>
  <c r="L16" i="97" s="1"/>
  <c r="L17" i="98"/>
  <c r="L16" i="98"/>
  <c r="L42" i="98"/>
  <c r="L33" i="98"/>
  <c r="H18" i="1" l="1"/>
  <c r="I14" i="97"/>
  <c r="I18" i="1"/>
  <c r="L14" i="97"/>
  <c r="I12" i="1"/>
  <c r="I14" i="98"/>
  <c r="L36" i="98"/>
  <c r="H45" i="1"/>
  <c r="I47" i="1" l="1"/>
  <c r="L14" i="98"/>
  <c r="I49" i="1" l="1"/>
  <c r="I51" i="1" s="1"/>
  <c r="C3" i="5"/>
  <c r="H121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Damien</author>
  </authors>
  <commentList>
    <comment ref="E1" authorId="0" shapeId="0" xr:uid="{C123A2A4-8910-4F0B-A9C0-EE4868C36141}">
      <text>
        <r>
          <rPr>
            <b/>
            <sz val="9"/>
            <color indexed="81"/>
            <rFont val="Tahoma"/>
            <family val="2"/>
          </rPr>
          <t>Damien:</t>
        </r>
        <r>
          <rPr>
            <sz val="9"/>
            <color indexed="81"/>
            <rFont val="Tahoma"/>
            <family val="2"/>
          </rPr>
          <t xml:space="preserve">
Raccourci Macro pour réparation des formules : 
Ctrl + Shit + 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tc={095BF647-DBC1-436D-B843-48017841640B}</author>
  </authors>
  <commentList>
    <comment ref="J42" authorId="0" shapeId="0" xr:uid="{095BF647-DBC1-436D-B843-48017841640B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Pas de borne de réchauffe pour les chariots repas ? </t>
      </text>
    </comment>
  </commentList>
</comments>
</file>

<file path=xl/sharedStrings.xml><?xml version="1.0" encoding="utf-8"?>
<sst xmlns="http://schemas.openxmlformats.org/spreadsheetml/2006/main" count="1428" uniqueCount="916">
  <si>
    <t>CH Joigny</t>
  </si>
  <si>
    <t>Forvis Mazars x Socofit</t>
  </si>
  <si>
    <t xml:space="preserve"> </t>
  </si>
  <si>
    <t>CH JOIGNY</t>
  </si>
  <si>
    <t xml:space="preserve">Reconstruction de l'hôpital </t>
  </si>
  <si>
    <t>Tableau des surfaces</t>
  </si>
  <si>
    <t>Locaux Types</t>
  </si>
  <si>
    <t>Catégorie</t>
  </si>
  <si>
    <t>Code local Type Mazars</t>
  </si>
  <si>
    <t>Nom du local Mazars</t>
  </si>
  <si>
    <t>NRA (m²)</t>
  </si>
  <si>
    <t>Uoe</t>
  </si>
  <si>
    <t>Coeff</t>
  </si>
  <si>
    <t>Méthode / Remarque</t>
  </si>
  <si>
    <t>Accueil - Secrétariat</t>
  </si>
  <si>
    <t>ACC001</t>
  </si>
  <si>
    <t>Nbr de Poste</t>
  </si>
  <si>
    <t>6m² / poste</t>
  </si>
  <si>
    <t>ACC002</t>
  </si>
  <si>
    <t>Local reprographie</t>
  </si>
  <si>
    <t>Attente</t>
  </si>
  <si>
    <t>ATT001</t>
  </si>
  <si>
    <t>Attente Valides</t>
  </si>
  <si>
    <t>Nbr Pers.</t>
  </si>
  <si>
    <t>Attente conventionnelle en chaise
1,5 x Nbr Pers.</t>
  </si>
  <si>
    <t>ATT002</t>
  </si>
  <si>
    <t>Attente Couchés</t>
  </si>
  <si>
    <t>Nbr Branc.</t>
  </si>
  <si>
    <t>3,5m² x Nbr Brancard (2,20*1,10*2)</t>
  </si>
  <si>
    <t>ATT003</t>
  </si>
  <si>
    <t>Salon d'attente</t>
  </si>
  <si>
    <t>Salon d'attente plus confortable que l'attente classique
2,5 x Nbr Pers.</t>
  </si>
  <si>
    <t>ATT004</t>
  </si>
  <si>
    <t>Attente Enfants</t>
  </si>
  <si>
    <t>2 x Nbr Pers. - 25m² minimum en pédiatrie</t>
  </si>
  <si>
    <t>Bureau</t>
  </si>
  <si>
    <t>BUR001</t>
  </si>
  <si>
    <t>Bureau type A</t>
  </si>
  <si>
    <t>Bureau individuel ou d'entretien</t>
  </si>
  <si>
    <t>BUR002</t>
  </si>
  <si>
    <t>Bureau type B</t>
  </si>
  <si>
    <t>Bureau avec espace réunion, bureau médical, salle d'examen</t>
  </si>
  <si>
    <t>BUR003</t>
  </si>
  <si>
    <t>Bureau type C</t>
  </si>
  <si>
    <t>Bureau de consultation</t>
  </si>
  <si>
    <t>BUR004</t>
  </si>
  <si>
    <t>Bureau partagé</t>
  </si>
  <si>
    <t>Bureau partagé permanent
8m² / personne</t>
  </si>
  <si>
    <t>BUR005</t>
  </si>
  <si>
    <t>Poste informatique</t>
  </si>
  <si>
    <t>Postes informatiques pour travail de passage
5m² / poste</t>
  </si>
  <si>
    <t>Consultations</t>
  </si>
  <si>
    <t>CSL001</t>
  </si>
  <si>
    <t>Salle d'exploration fonctionnelle</t>
  </si>
  <si>
    <t>Hébergement</t>
  </si>
  <si>
    <t>CHA001</t>
  </si>
  <si>
    <t>Chambre individuelle</t>
  </si>
  <si>
    <t>CHA002</t>
  </si>
  <si>
    <t>Salle d'eau - Chambre individuelle</t>
  </si>
  <si>
    <t>CHA003</t>
  </si>
  <si>
    <t>Chambre double</t>
  </si>
  <si>
    <t>CHA004</t>
  </si>
  <si>
    <t>Salle d'eau - Chambre double</t>
  </si>
  <si>
    <t>CHA005</t>
  </si>
  <si>
    <t>Chambre de lit critique</t>
  </si>
  <si>
    <t>CHA006</t>
  </si>
  <si>
    <t>SAS</t>
  </si>
  <si>
    <t>CHA007</t>
  </si>
  <si>
    <t>Espace bébé - chambre maternité</t>
  </si>
  <si>
    <t>à inclure dans la surface de la chambre maternité</t>
  </si>
  <si>
    <t>CHA008</t>
  </si>
  <si>
    <t>Box néonatologie n*</t>
  </si>
  <si>
    <t>Activité - Convivialité</t>
  </si>
  <si>
    <t>ACT001</t>
  </si>
  <si>
    <t>Salon de convivialité</t>
  </si>
  <si>
    <t>3m² par personne</t>
  </si>
  <si>
    <t>ACT002</t>
  </si>
  <si>
    <t>Salle d'activité</t>
  </si>
  <si>
    <t>6m² par personne</t>
  </si>
  <si>
    <t>ACT003</t>
  </si>
  <si>
    <t>Salle de restauration</t>
  </si>
  <si>
    <t>2m² par personne</t>
  </si>
  <si>
    <t>ACT004</t>
  </si>
  <si>
    <t>Salle de revalidation kiné</t>
  </si>
  <si>
    <t>ACT005</t>
  </si>
  <si>
    <t>Salle de revalidation ergo</t>
  </si>
  <si>
    <t>ACT006</t>
  </si>
  <si>
    <t>Cuisine thérapeutique</t>
  </si>
  <si>
    <t>ACT007</t>
  </si>
  <si>
    <t>Studio des familles</t>
  </si>
  <si>
    <t>lit double, kitchenette, salle de bain</t>
  </si>
  <si>
    <t>Dialyse</t>
  </si>
  <si>
    <t>DIA001</t>
  </si>
  <si>
    <t>Traitement eau osmosée</t>
  </si>
  <si>
    <t>A définir par TS</t>
  </si>
  <si>
    <t>Hôpitaux de jour</t>
  </si>
  <si>
    <t>HDJ001</t>
  </si>
  <si>
    <t>Box individuel avec WC et lavabo</t>
  </si>
  <si>
    <t>HDJ002</t>
  </si>
  <si>
    <t>Espace fauteuils</t>
  </si>
  <si>
    <t>7m² / fauteuil</t>
  </si>
  <si>
    <t>HDJ003</t>
  </si>
  <si>
    <t>Box de prélèvement</t>
  </si>
  <si>
    <t>7m²</t>
  </si>
  <si>
    <t>HDJ004</t>
  </si>
  <si>
    <t>Box individuel fauteuil-lit</t>
  </si>
  <si>
    <t>pas de WC pas de lavabo, fermable par porte</t>
  </si>
  <si>
    <t>HDJ005</t>
  </si>
  <si>
    <t>Salle de séjour</t>
  </si>
  <si>
    <t>Imagerie</t>
  </si>
  <si>
    <t>IMA001</t>
  </si>
  <si>
    <t>Salle de radiologie conventionnelle</t>
  </si>
  <si>
    <t>IMA002</t>
  </si>
  <si>
    <t>Panoramique dentaire</t>
  </si>
  <si>
    <t>IMA003</t>
  </si>
  <si>
    <t>Echographie</t>
  </si>
  <si>
    <t>IMA004</t>
  </si>
  <si>
    <t>Mammographie</t>
  </si>
  <si>
    <t>IMA005</t>
  </si>
  <si>
    <t>Scanner non interventionnel</t>
  </si>
  <si>
    <t>IMA006</t>
  </si>
  <si>
    <t>Poste de commande</t>
  </si>
  <si>
    <t>IMA007</t>
  </si>
  <si>
    <t>IRM</t>
  </si>
  <si>
    <t>IMA008</t>
  </si>
  <si>
    <t>Local technique</t>
  </si>
  <si>
    <t>IMA009</t>
  </si>
  <si>
    <t>Scanner interventionnel</t>
  </si>
  <si>
    <t>Laboratoire</t>
  </si>
  <si>
    <t>LAB001</t>
  </si>
  <si>
    <t xml:space="preserve">Salle blanche </t>
  </si>
  <si>
    <t>12m² / isolateur</t>
  </si>
  <si>
    <t>LAB002</t>
  </si>
  <si>
    <t>Douche de décontamination</t>
  </si>
  <si>
    <t>pm - Dans surface couloirs</t>
  </si>
  <si>
    <t>LAB003</t>
  </si>
  <si>
    <t>Local extemporané quartier op</t>
  </si>
  <si>
    <t>Médecine nucléaire</t>
  </si>
  <si>
    <t>MNC001</t>
  </si>
  <si>
    <t>Densitométrie</t>
  </si>
  <si>
    <t>MNC002</t>
  </si>
  <si>
    <t>Zone contrôle pieds et mains</t>
  </si>
  <si>
    <t>MNC003</t>
  </si>
  <si>
    <t>Box d'injection</t>
  </si>
  <si>
    <t>2 fauteuils par salle</t>
  </si>
  <si>
    <t>MNC004</t>
  </si>
  <si>
    <t>Salle SPEC CT</t>
  </si>
  <si>
    <t>MNC005</t>
  </si>
  <si>
    <t>Caméra simple tête</t>
  </si>
  <si>
    <t>MNC006</t>
  </si>
  <si>
    <t>Local vidange gastrique</t>
  </si>
  <si>
    <t>MNC007</t>
  </si>
  <si>
    <t>Pourrissoire</t>
  </si>
  <si>
    <t>MNC008</t>
  </si>
  <si>
    <t>PET-Scan</t>
  </si>
  <si>
    <t>Chambre de garde</t>
  </si>
  <si>
    <t>CHAG001</t>
  </si>
  <si>
    <t>Détente Personnels</t>
  </si>
  <si>
    <t>DET001</t>
  </si>
  <si>
    <t>kitchenette + 8 personnes</t>
  </si>
  <si>
    <t>Logistique</t>
  </si>
  <si>
    <t>LOG001</t>
  </si>
  <si>
    <t>Lave-bassin</t>
  </si>
  <si>
    <t>LOG003</t>
  </si>
  <si>
    <t>Linge propre</t>
  </si>
  <si>
    <t>LOG004</t>
  </si>
  <si>
    <t>Local décontamination</t>
  </si>
  <si>
    <t>LOG005</t>
  </si>
  <si>
    <t>Local ménage</t>
  </si>
  <si>
    <t>Pour une unité</t>
  </si>
  <si>
    <t>LOG006</t>
  </si>
  <si>
    <t>Office alimentaire / Cuisine d'étage</t>
  </si>
  <si>
    <t>Petit office - 1 service 30/36 lits -&gt; 1 par 2 UC</t>
  </si>
  <si>
    <t>LOG007</t>
  </si>
  <si>
    <t>Réserve - petite</t>
  </si>
  <si>
    <t>LOG008</t>
  </si>
  <si>
    <t>Local pneuma lourd - déchets</t>
  </si>
  <si>
    <t xml:space="preserve">75x75mm </t>
  </si>
  <si>
    <t>LOG009</t>
  </si>
  <si>
    <t>Local pneuma lourd - linge sale</t>
  </si>
  <si>
    <t>LOG010</t>
  </si>
  <si>
    <t>Alcove chariot</t>
  </si>
  <si>
    <t>LOG011</t>
  </si>
  <si>
    <t>Machine room</t>
  </si>
  <si>
    <t>LOG012</t>
  </si>
  <si>
    <t>Réserve - grande</t>
  </si>
  <si>
    <t>LOG013</t>
  </si>
  <si>
    <t>Stockage</t>
  </si>
  <si>
    <t>Nbr module</t>
  </si>
  <si>
    <t>10m² / module</t>
  </si>
  <si>
    <t>LOG014</t>
  </si>
  <si>
    <t>Sas de livraison</t>
  </si>
  <si>
    <t>Pharmacie</t>
  </si>
  <si>
    <t>PHA001</t>
  </si>
  <si>
    <t>Chambre froide</t>
  </si>
  <si>
    <t>PHA002</t>
  </si>
  <si>
    <t>Local produits inflammables</t>
  </si>
  <si>
    <t>PHA003</t>
  </si>
  <si>
    <t>Local blindé (stupéfiants)</t>
  </si>
  <si>
    <t>Revalidation</t>
  </si>
  <si>
    <t>PTR001</t>
  </si>
  <si>
    <t>Box de prise en charge individuelle</t>
  </si>
  <si>
    <t>PTR002</t>
  </si>
  <si>
    <t>Gymnase</t>
  </si>
  <si>
    <t>PTR003</t>
  </si>
  <si>
    <t>Salle spécialisée</t>
  </si>
  <si>
    <t>Quartier d'accouchement</t>
  </si>
  <si>
    <t>QAC001</t>
  </si>
  <si>
    <t>Salle monitoring</t>
  </si>
  <si>
    <t>QAC002</t>
  </si>
  <si>
    <t>Salle d'accouchement</t>
  </si>
  <si>
    <t>QAC003</t>
  </si>
  <si>
    <t xml:space="preserve">Salle technique </t>
  </si>
  <si>
    <t>pour césarienne d'urgences ++</t>
  </si>
  <si>
    <t>QAC004</t>
  </si>
  <si>
    <t xml:space="preserve">Box de réanimation bébé </t>
  </si>
  <si>
    <t>Quartier opératoire</t>
  </si>
  <si>
    <t>QOP001</t>
  </si>
  <si>
    <t>Zone de transfert</t>
  </si>
  <si>
    <t>QOP002</t>
  </si>
  <si>
    <t>Tunnel automatique - nettoyage des tables</t>
  </si>
  <si>
    <t>QOP003</t>
  </si>
  <si>
    <t xml:space="preserve">Vestiaire patients ambulatoires </t>
  </si>
  <si>
    <t>Nbr patient</t>
  </si>
  <si>
    <t>3m² / patient</t>
  </si>
  <si>
    <t>QOP004</t>
  </si>
  <si>
    <t>Salle de réveil post-interventionnelle</t>
  </si>
  <si>
    <t>Nbr poste</t>
  </si>
  <si>
    <t>10m²/poste</t>
  </si>
  <si>
    <t>QOP005</t>
  </si>
  <si>
    <t>Box réveil post-interventionnel isolable</t>
  </si>
  <si>
    <t>QOP006</t>
  </si>
  <si>
    <t>Lave-sabots</t>
  </si>
  <si>
    <t>QOP007</t>
  </si>
  <si>
    <t>Salle d'intervention standard</t>
  </si>
  <si>
    <t>QOP008</t>
  </si>
  <si>
    <t>Salle d'intervention grande</t>
  </si>
  <si>
    <t>QOP009</t>
  </si>
  <si>
    <t>Salle désinfection des endoscopes</t>
  </si>
  <si>
    <t>QOP010</t>
  </si>
  <si>
    <t>Salle endoscopie</t>
  </si>
  <si>
    <t>Radiothérapie</t>
  </si>
  <si>
    <t>RTH001</t>
  </si>
  <si>
    <t>Salle accélérateur</t>
  </si>
  <si>
    <t>45m² hors chicane / 75m² avec chicane</t>
  </si>
  <si>
    <t>RTH002</t>
  </si>
  <si>
    <t>Traitement curiethérapie</t>
  </si>
  <si>
    <t>voir VK</t>
  </si>
  <si>
    <t>Salle de réunion</t>
  </si>
  <si>
    <t>REU001</t>
  </si>
  <si>
    <t>2m² / Personne</t>
  </si>
  <si>
    <t>Sanitaires</t>
  </si>
  <si>
    <t>SAN001</t>
  </si>
  <si>
    <t>Sanitaire Personnels</t>
  </si>
  <si>
    <t>SAN002</t>
  </si>
  <si>
    <t>Sanitaire Patients/Visiteurs PMR</t>
  </si>
  <si>
    <t>SAN003</t>
  </si>
  <si>
    <t>Change bébé</t>
  </si>
  <si>
    <t>SAN004</t>
  </si>
  <si>
    <t>Douche Patients</t>
  </si>
  <si>
    <t>Soins</t>
  </si>
  <si>
    <t>SOIN001</t>
  </si>
  <si>
    <t>Bureau Infirmier et secrétariat administratif</t>
  </si>
  <si>
    <t>dont gare télétube</t>
  </si>
  <si>
    <t>SOIN002</t>
  </si>
  <si>
    <t>Bureau infirmier - préparation des soins</t>
  </si>
  <si>
    <t>SOIN003</t>
  </si>
  <si>
    <t>Desk de surveillance</t>
  </si>
  <si>
    <t>SOIN004</t>
  </si>
  <si>
    <t>Salle de bain bien-être</t>
  </si>
  <si>
    <t>SOIN005</t>
  </si>
  <si>
    <t>Salle de soins</t>
  </si>
  <si>
    <t>idem BUR002 ?</t>
  </si>
  <si>
    <t>SOIN006</t>
  </si>
  <si>
    <t>Salle Snoezelen</t>
  </si>
  <si>
    <t>SOIN007</t>
  </si>
  <si>
    <t>Espace d'apaisement</t>
  </si>
  <si>
    <t>SOIN008</t>
  </si>
  <si>
    <t>Salle de bain brancard douche</t>
  </si>
  <si>
    <t>SOIN009</t>
  </si>
  <si>
    <t>Salle de bain patient brulé</t>
  </si>
  <si>
    <t>Urgences</t>
  </si>
  <si>
    <t>URG001</t>
  </si>
  <si>
    <t>Sas d'entrée piétons</t>
  </si>
  <si>
    <t>URG002</t>
  </si>
  <si>
    <t>Sas d'entrée véhicules</t>
  </si>
  <si>
    <t>Nbr véhicules</t>
  </si>
  <si>
    <t>40m² / véhicule</t>
  </si>
  <si>
    <t>URG003</t>
  </si>
  <si>
    <t>Boxes de triage</t>
  </si>
  <si>
    <t>URG004</t>
  </si>
  <si>
    <t>URG005</t>
  </si>
  <si>
    <t>Box couché</t>
  </si>
  <si>
    <t>URG006</t>
  </si>
  <si>
    <t>Box valides</t>
  </si>
  <si>
    <t>dont extraction d'air</t>
  </si>
  <si>
    <t>URG007</t>
  </si>
  <si>
    <t>Poste de déchocage</t>
  </si>
  <si>
    <t>URG008</t>
  </si>
  <si>
    <t>Cabanon</t>
  </si>
  <si>
    <t>URG009</t>
  </si>
  <si>
    <t>Chauffe-biberon pour les parents</t>
  </si>
  <si>
    <t>URG010</t>
  </si>
  <si>
    <t>Garage SMUR</t>
  </si>
  <si>
    <t>Vestiaires</t>
  </si>
  <si>
    <t>VEST001</t>
  </si>
  <si>
    <t>Espace casiers</t>
  </si>
  <si>
    <t>Nbr Casiers.</t>
  </si>
  <si>
    <t>Petits casiers - 4 niveaux - 400x400x500 - soit 0,20 m² pour 4 casiers</t>
  </si>
  <si>
    <t>VEST002</t>
  </si>
  <si>
    <t>VEST003</t>
  </si>
  <si>
    <t>Cabine de déshabillage</t>
  </si>
  <si>
    <t>VEST004</t>
  </si>
  <si>
    <t>Cabine de déshabillage PMR</t>
  </si>
  <si>
    <t>VEST005</t>
  </si>
  <si>
    <t>Cabine de déshabillage avec sanitaire</t>
  </si>
  <si>
    <t>Synthèse des surfaces</t>
  </si>
  <si>
    <t>Type de bâtiment</t>
  </si>
  <si>
    <t>Intitulé Onglet</t>
  </si>
  <si>
    <t>Intitulé du service</t>
  </si>
  <si>
    <t>Capacité</t>
  </si>
  <si>
    <t>m² SU</t>
  </si>
  <si>
    <t>m² SDO</t>
  </si>
  <si>
    <t>Ratio
SDO/SU</t>
  </si>
  <si>
    <t>Services transverses</t>
  </si>
  <si>
    <t xml:space="preserve">Hall accueil et admission </t>
  </si>
  <si>
    <t xml:space="preserve">Tertiaire administratif et médical </t>
  </si>
  <si>
    <t xml:space="preserve">Chambres de garde </t>
  </si>
  <si>
    <t>chambres</t>
  </si>
  <si>
    <t>Urgences - UHCD - USC - Lits tièdes - SMUR</t>
  </si>
  <si>
    <t>Urgences  UHCD USC Lits tièdes</t>
  </si>
  <si>
    <t>6 box + 2 déchoc</t>
  </si>
  <si>
    <t xml:space="preserve">UHCD / USC / Lits tièdes </t>
  </si>
  <si>
    <t>5 UHCD / 5 USC / 4 lits tièdes</t>
  </si>
  <si>
    <t>salles / équipements</t>
  </si>
  <si>
    <t>Hôpital de jour SMR gériatrique et SMR polyvalent / SMR cardio-respiratoire</t>
  </si>
  <si>
    <t>SMR cardio-respi &amp; SMR polyv</t>
  </si>
  <si>
    <t>Hôpital de jour SMR polyvalent et gériatrique</t>
  </si>
  <si>
    <t>places</t>
  </si>
  <si>
    <t>Hôpital de jour cardio-respiratoire</t>
  </si>
  <si>
    <t>patients  / jour</t>
  </si>
  <si>
    <t>Hôpital de jour de médecine, consultations et explorations fonctionnelles (= le plateau)</t>
  </si>
  <si>
    <t>HDJ Médecine et Plateau</t>
  </si>
  <si>
    <t xml:space="preserve">Hôpital de jour de médecine - dont service diététique </t>
  </si>
  <si>
    <t xml:space="preserve">patients / jour </t>
  </si>
  <si>
    <t>Consultation et explorations fonctionnelles</t>
  </si>
  <si>
    <t>salles</t>
  </si>
  <si>
    <t>Hospitalisations conventionnelles de médecine, équipe mobile de soins palliatifs, EMG, service social</t>
  </si>
  <si>
    <t>HC Médecine</t>
  </si>
  <si>
    <t>Hospitalisation conventionnelle de médecine</t>
  </si>
  <si>
    <t>lits</t>
  </si>
  <si>
    <t>Equipe mobile de gériatrie</t>
  </si>
  <si>
    <t xml:space="preserve">Equipe mobile de soins palliatifs </t>
  </si>
  <si>
    <t xml:space="preserve">Service social </t>
  </si>
  <si>
    <t>Hygyéniste</t>
  </si>
  <si>
    <t>HAD</t>
  </si>
  <si>
    <t>Hospitalisation à domicile</t>
  </si>
  <si>
    <t>CPP, PMI, Santé publique</t>
  </si>
  <si>
    <t>CPP</t>
  </si>
  <si>
    <t xml:space="preserve">CPP </t>
  </si>
  <si>
    <t>cabinets de consultations</t>
  </si>
  <si>
    <t>Santé publique &amp; PMI</t>
  </si>
  <si>
    <t xml:space="preserve">PMI / Santé publique </t>
  </si>
  <si>
    <t xml:space="preserve"> cabinets / entretien</t>
  </si>
  <si>
    <t>Logistique centralisée et fonctions supports</t>
  </si>
  <si>
    <t>Logistique centralisée</t>
  </si>
  <si>
    <t>Laboratoire et banque de sang</t>
  </si>
  <si>
    <t>Chambre mortuaire</t>
  </si>
  <si>
    <t>frigos</t>
  </si>
  <si>
    <t>Lingerie</t>
  </si>
  <si>
    <t xml:space="preserve">Quai </t>
  </si>
  <si>
    <t xml:space="preserve">Vestiaire </t>
  </si>
  <si>
    <t>Self du personnel</t>
  </si>
  <si>
    <t xml:space="preserve">Archives médicales </t>
  </si>
  <si>
    <t>Réserve gros matériel</t>
  </si>
  <si>
    <t>Magasin</t>
  </si>
  <si>
    <t>Plonge</t>
  </si>
  <si>
    <t>Services techniques</t>
  </si>
  <si>
    <t>Locaux techniques centraux</t>
  </si>
  <si>
    <t>Circulations générales</t>
  </si>
  <si>
    <t>Autres</t>
  </si>
  <si>
    <t>Retour synthèse des surfaces</t>
  </si>
  <si>
    <t xml:space="preserve">Informations structurantes : </t>
  </si>
  <si>
    <t>Entité</t>
  </si>
  <si>
    <t>sous-entité</t>
  </si>
  <si>
    <t>Intitulé local</t>
  </si>
  <si>
    <t>Nombre</t>
  </si>
  <si>
    <t>SU</t>
  </si>
  <si>
    <t>Total SU</t>
  </si>
  <si>
    <t>TOTAL SU</t>
  </si>
  <si>
    <t>commentaires</t>
  </si>
  <si>
    <t>SDO</t>
  </si>
  <si>
    <t>Total</t>
  </si>
  <si>
    <t>Ref locaux type</t>
  </si>
  <si>
    <t xml:space="preserve">Uoe </t>
  </si>
  <si>
    <t>surf. type reco</t>
  </si>
  <si>
    <t>Hall et admissions</t>
  </si>
  <si>
    <t>Hall d'accueil</t>
  </si>
  <si>
    <t>Salle d'attente</t>
  </si>
  <si>
    <t xml:space="preserve">espace ouvert </t>
  </si>
  <si>
    <t>Sanitaires patients / PMR</t>
  </si>
  <si>
    <t xml:space="preserve">Hall </t>
  </si>
  <si>
    <t>pm</t>
  </si>
  <si>
    <t>circulations générales</t>
  </si>
  <si>
    <t>Bureau des entrées</t>
  </si>
  <si>
    <t>Guichet physique - front office</t>
  </si>
  <si>
    <t>1 pour les CS et 1 pour HC</t>
  </si>
  <si>
    <t>Bureau facturation - back office</t>
  </si>
  <si>
    <t>2 postes - dont stock dossiers patients et machine à affranchir</t>
  </si>
  <si>
    <t>Bureau responsable admissions</t>
  </si>
  <si>
    <t>Proche facturation HC</t>
  </si>
  <si>
    <t>Casiers courriers des services</t>
  </si>
  <si>
    <t>Bannettes murales</t>
  </si>
  <si>
    <t>Bornes accueil et orientation</t>
  </si>
  <si>
    <t>Accueil téléphonique</t>
  </si>
  <si>
    <t>Standard téléphonique</t>
  </si>
  <si>
    <t>mutualisé 2 sites Joigny</t>
  </si>
  <si>
    <t>Informations</t>
  </si>
  <si>
    <t xml:space="preserve">Murs numériques d'informations </t>
  </si>
  <si>
    <t>Cafétéria - ouverte au public</t>
  </si>
  <si>
    <t>Espace avec tables et assises</t>
  </si>
  <si>
    <t>Espaces ouvert avec machines automatiques</t>
  </si>
  <si>
    <t>Tertiaire administratif et médical</t>
  </si>
  <si>
    <t>Direction</t>
  </si>
  <si>
    <t xml:space="preserve">Bureau simple </t>
  </si>
  <si>
    <t xml:space="preserve">directeur délégué - table de réunion </t>
  </si>
  <si>
    <t xml:space="preserve">Bureau double </t>
  </si>
  <si>
    <t>direction commune / qualité et secrétaire</t>
  </si>
  <si>
    <t>Bureau simple</t>
  </si>
  <si>
    <t xml:space="preserve">affaires générales - accessible fauteuil roulant </t>
  </si>
  <si>
    <t>Secrétaire</t>
  </si>
  <si>
    <t>direction générale</t>
  </si>
  <si>
    <t>Cadre de pole - Avec petite table de réunions</t>
  </si>
  <si>
    <t xml:space="preserve">Bureau partagé </t>
  </si>
  <si>
    <t xml:space="preserve">3 postes - DIM  </t>
  </si>
  <si>
    <t xml:space="preserve">RH  </t>
  </si>
  <si>
    <t>Bureau double</t>
  </si>
  <si>
    <t>2 personnes par bureau</t>
  </si>
  <si>
    <t>Finances</t>
  </si>
  <si>
    <t>Economat / Biomed / Services techniques</t>
  </si>
  <si>
    <t xml:space="preserve">Bureau triple </t>
  </si>
  <si>
    <t>3 postes</t>
  </si>
  <si>
    <t>ST, biomed, log</t>
  </si>
  <si>
    <t>Réserve services techniques</t>
  </si>
  <si>
    <t>Atelier services techniques</t>
  </si>
  <si>
    <t>Dir Systèmes d'Information</t>
  </si>
  <si>
    <t>2 postes</t>
  </si>
  <si>
    <t>responsable + DPI</t>
  </si>
  <si>
    <t>Atelier</t>
  </si>
  <si>
    <t>Syndicats</t>
  </si>
  <si>
    <t>5 agents dans un bureau 2j / semaine  - 2 postes informatiques</t>
  </si>
  <si>
    <t>2 agents</t>
  </si>
  <si>
    <t>Salles de réunions</t>
  </si>
  <si>
    <t>Petite salle</t>
  </si>
  <si>
    <t>Pour 8-10 personnes</t>
  </si>
  <si>
    <t xml:space="preserve">Grande salle </t>
  </si>
  <si>
    <t xml:space="preserve">Pour 50 personnes - avec cloison amovible </t>
  </si>
  <si>
    <t>Bureau polyvalent</t>
  </si>
  <si>
    <t>Pour les entretiens individuels, appels, médiation - 2 personnes en fauteul roulant</t>
  </si>
  <si>
    <t>Médecine du travail et Addictologie</t>
  </si>
  <si>
    <t xml:space="preserve">en consultations </t>
  </si>
  <si>
    <t>Locaux personnel</t>
  </si>
  <si>
    <t>Salle de pause</t>
  </si>
  <si>
    <t>Sanitaires personnel</t>
  </si>
  <si>
    <t>dont 1 PMR</t>
  </si>
  <si>
    <t>Tertiaire Médical</t>
  </si>
  <si>
    <t>Bureau individuel</t>
  </si>
  <si>
    <t>PCME</t>
  </si>
  <si>
    <t>pour les internes</t>
  </si>
  <si>
    <t>Bureau médecin hors chefs de service</t>
  </si>
  <si>
    <t>dans les services</t>
  </si>
  <si>
    <t>Chambres de garde</t>
  </si>
  <si>
    <t>Chambres</t>
  </si>
  <si>
    <t>1 internes, 1 medecins urgentistes, 1 IDE SMUR</t>
  </si>
  <si>
    <t>Laboratoire : seuil minimal de 200 m2 pour la biologie / ratio 45 à 55 m2 SDO / millions de B + BHN 
Morgue : 0,45 à 0,50m2 / décès annuel 
Tertiaire médical : 20 à 24 m2 SDO / poste de travail 
Tertiaire administratif : 10% de la SDO de l'ensemble des secteurs (hors techniques, locaux tecgniques et circu générales)
Self et distribution : 1,3 à 1,5 m2 SDO / place</t>
  </si>
  <si>
    <t xml:space="preserve">Total </t>
  </si>
  <si>
    <t>Ratio SDO</t>
  </si>
  <si>
    <t>Total SDO</t>
  </si>
  <si>
    <t>Logistique hôtelière</t>
  </si>
  <si>
    <t>Quai</t>
  </si>
  <si>
    <t>Réception du Hameau et arrivée directe depuis les fournisseurs</t>
  </si>
  <si>
    <t xml:space="preserve">Quai de chargement/déchargement </t>
  </si>
  <si>
    <t>23 tonnes - 1 camion en simultanée</t>
  </si>
  <si>
    <t>Stockage palettes en attente - couverte</t>
  </si>
  <si>
    <t>Porte dédiée logistique d'accès à l'hôpital</t>
  </si>
  <si>
    <t>Déchets</t>
  </si>
  <si>
    <t>Empreinte extérieur couverte</t>
  </si>
  <si>
    <t>DASRI dans un local fermé, DAOM, verre, radio, 1 benne</t>
  </si>
  <si>
    <t>Station de lavage</t>
  </si>
  <si>
    <t>Salle de réception et tri - Local propre</t>
  </si>
  <si>
    <t xml:space="preserve">Nb de rolls </t>
  </si>
  <si>
    <t>Local sale</t>
  </si>
  <si>
    <t>Logistique médicale</t>
  </si>
  <si>
    <t>Laboratoire et banque de sang - attention livraison</t>
  </si>
  <si>
    <t>Plateau technique</t>
  </si>
  <si>
    <t>Secrétariat et banque de réception / accueil</t>
  </si>
  <si>
    <t>commun laboratoire et banque de sang, 1 secrétaire + 2 techniciens</t>
  </si>
  <si>
    <t xml:space="preserve">Banque de sang </t>
  </si>
  <si>
    <t>2 enceintes réfigérées, accessible sans traverser le labo, dont archives patients non décédés</t>
  </si>
  <si>
    <t xml:space="preserve">Plateau technique </t>
  </si>
  <si>
    <t xml:space="preserve">7 automates, 2 frigos, 1 congélateurs, centrifugeuse, station d'eau - largeur min 6m </t>
  </si>
  <si>
    <t>Stockages</t>
  </si>
  <si>
    <t>yc stock froid (2 congélateurs, 2 frigos, 2 grands frigos)</t>
  </si>
  <si>
    <t xml:space="preserve">SAS logistique </t>
  </si>
  <si>
    <t xml:space="preserve">Local déchets </t>
  </si>
  <si>
    <t>proche SAS logistique, dont vidoir</t>
  </si>
  <si>
    <t>biologiste, cadre et qualité</t>
  </si>
  <si>
    <t xml:space="preserve">Locaux personnel </t>
  </si>
  <si>
    <t xml:space="preserve">y compris douche </t>
  </si>
  <si>
    <t>Détente / réunions</t>
  </si>
  <si>
    <t>y compris fauteuil de repos (astreinte)</t>
  </si>
  <si>
    <t xml:space="preserve">Sanitaires </t>
  </si>
  <si>
    <t>Chambre mortuaire - entrée dédiée</t>
  </si>
  <si>
    <t xml:space="preserve">Espace extérieur </t>
  </si>
  <si>
    <t>5 véhicules - parking dédié familles et pompes funebres</t>
  </si>
  <si>
    <t>Accueil / attente - sonnette</t>
  </si>
  <si>
    <t xml:space="preserve">Salle de conservation </t>
  </si>
  <si>
    <t>6 frigos</t>
  </si>
  <si>
    <t xml:space="preserve">Salle de préparation </t>
  </si>
  <si>
    <t xml:space="preserve">Salle de présentation </t>
  </si>
  <si>
    <t xml:space="preserve">Fonctions supports </t>
  </si>
  <si>
    <t>Self du personnel - livré directement dans le self</t>
  </si>
  <si>
    <t>Self service</t>
  </si>
  <si>
    <t>Inclus présentoir et caisse - ouvert sur la salle à manger , dont frigo dont lave-vaisselle</t>
  </si>
  <si>
    <t>Entrée personnel</t>
  </si>
  <si>
    <t>dans la CG</t>
  </si>
  <si>
    <t xml:space="preserve">Salle à manger </t>
  </si>
  <si>
    <t>40 personnes assises en simultanée</t>
  </si>
  <si>
    <t>Sanitaires personnels</t>
  </si>
  <si>
    <t xml:space="preserve">circulations générales, si possible terrasse </t>
  </si>
  <si>
    <t>Vestiaires - 200 ETP</t>
  </si>
  <si>
    <t>Vestiaires avec douches et sanitaires</t>
  </si>
  <si>
    <t>Archives médicales</t>
  </si>
  <si>
    <t>Archives</t>
  </si>
  <si>
    <t>Stock tampon avant déplacement Hameau
Hameau saturé : 5 hauteurs sur niveau rack
Tri des 8 000 cartons en cours
Prévoir les rails mobiles de stockages sur grande haueur (attention cout équipement)</t>
  </si>
  <si>
    <t>Réserve</t>
  </si>
  <si>
    <t>Réserve gros matériels</t>
  </si>
  <si>
    <t xml:space="preserve">Lits </t>
  </si>
  <si>
    <t>Espace stockage plonge</t>
  </si>
  <si>
    <t>Au sous-sol</t>
  </si>
  <si>
    <t>élec, plomberie, menuiserie</t>
  </si>
  <si>
    <t>Urgences / UHCD / USC / Lits tièdes</t>
  </si>
  <si>
    <t>URGENCES</t>
  </si>
  <si>
    <t>Accès, accueil, orientation</t>
  </si>
  <si>
    <t>Zone d'accès</t>
  </si>
  <si>
    <t>SAS - Ambulances</t>
  </si>
  <si>
    <t>2 véhicules + 1 douche risque NRBC</t>
  </si>
  <si>
    <t>Local NRBC</t>
  </si>
  <si>
    <t>3 véhicules - 2 en intérieur + 1 en extérieur</t>
  </si>
  <si>
    <t xml:space="preserve">Station de lavage </t>
  </si>
  <si>
    <t>Espace extérieur</t>
  </si>
  <si>
    <t>Zone d'attente</t>
  </si>
  <si>
    <t>Salle d'attente  - Valides</t>
  </si>
  <si>
    <t>15 personnes</t>
  </si>
  <si>
    <t>Stockage brancards et fauteuils</t>
  </si>
  <si>
    <t>5 brancard</t>
  </si>
  <si>
    <t>Nettoyage brancard</t>
  </si>
  <si>
    <t>dans la douche pour brancard-douche</t>
  </si>
  <si>
    <t>Zone d'accueil</t>
  </si>
  <si>
    <t xml:space="preserve">Accueil - Secrétariat </t>
  </si>
  <si>
    <t>1 poste</t>
  </si>
  <si>
    <t>IOA</t>
  </si>
  <si>
    <t>double porte</t>
  </si>
  <si>
    <t>PC sécurité</t>
  </si>
  <si>
    <t>armoire dans la salle de soins ou standard…</t>
  </si>
  <si>
    <t>Urgences vitales</t>
  </si>
  <si>
    <t>Box déchocage</t>
  </si>
  <si>
    <t>2 postes sans séparat° murale- rq vigilance sur la régulat°
dont réserve</t>
  </si>
  <si>
    <t>Urgences psychiatriques et garde à vue - une entrée dédiée</t>
  </si>
  <si>
    <t>Patient agité</t>
  </si>
  <si>
    <t>Box sécurisé capitonné</t>
  </si>
  <si>
    <t>fauteuil-lit</t>
  </si>
  <si>
    <t xml:space="preserve">SAS </t>
  </si>
  <si>
    <t xml:space="preserve">sonnette </t>
  </si>
  <si>
    <t>Sanitaires PMR</t>
  </si>
  <si>
    <t>Circuit court et circuit long</t>
  </si>
  <si>
    <t>Circuit court</t>
  </si>
  <si>
    <t>Boxe platre</t>
  </si>
  <si>
    <t>Boxes</t>
  </si>
  <si>
    <t>communication de box à box</t>
  </si>
  <si>
    <t>Circuit long</t>
  </si>
  <si>
    <t>point d'eau</t>
  </si>
  <si>
    <t xml:space="preserve">Salle d'attente  - Couchés </t>
  </si>
  <si>
    <t xml:space="preserve">post examen médical - pour 6 personnes - entre le circuit long et le déchocage, patients non scopés </t>
  </si>
  <si>
    <t>Sanitaires patients brancard</t>
  </si>
  <si>
    <t>WC accessibles brancard</t>
  </si>
  <si>
    <t>Locaux communs</t>
  </si>
  <si>
    <t>Locaux médico-soignants</t>
  </si>
  <si>
    <t>PC médico-soignant</t>
  </si>
  <si>
    <t>4 IDE + 3 med + 2 internes - distinction zone IDE et zone médicale - salle de staff</t>
  </si>
  <si>
    <t>Gare pneumatique</t>
  </si>
  <si>
    <t>proche PC- accessible UHCD / lits tièdes</t>
  </si>
  <si>
    <t>Zone préparation des soins</t>
  </si>
  <si>
    <t>Aux pieds du patients</t>
  </si>
  <si>
    <t>Stockage médicaments et DMS</t>
  </si>
  <si>
    <t>Accessible par les chauffeurs ou les pharmaciens + SMUR
Picking avant d'aller aux pieds du patient</t>
  </si>
  <si>
    <t>Retour de soins / déconta</t>
  </si>
  <si>
    <t>Réserve consommables</t>
  </si>
  <si>
    <t>Stockage gros matériel</t>
  </si>
  <si>
    <t>optiflow, matelas, chaises percées… commun avec les urgences - commun UHCD</t>
  </si>
  <si>
    <t>Bureaux</t>
  </si>
  <si>
    <t>Cadre</t>
  </si>
  <si>
    <t>Polyvalent</t>
  </si>
  <si>
    <t>1 accueil des familles, annonce diagnostics, tels familles - accessible par l'UHCD / USC</t>
  </si>
  <si>
    <t>Chef de service</t>
  </si>
  <si>
    <t>Personnel</t>
  </si>
  <si>
    <t>Salle de pause personnel</t>
  </si>
  <si>
    <t>commune urgences / brancardiers</t>
  </si>
  <si>
    <t>surfaces comptées dans "autres secteurs"</t>
  </si>
  <si>
    <t>Locaux logistiques</t>
  </si>
  <si>
    <t>brancard douche</t>
  </si>
  <si>
    <t>A positionner entre les urgences et l'UHCD</t>
  </si>
  <si>
    <t>ménage</t>
  </si>
  <si>
    <t>chariots et produits d'entretiens</t>
  </si>
  <si>
    <t>lave-bassin</t>
  </si>
  <si>
    <t>linge propre</t>
  </si>
  <si>
    <t>linge sale et déchets</t>
  </si>
  <si>
    <t>Office alimentaire</t>
  </si>
  <si>
    <t>lits tièdes</t>
  </si>
  <si>
    <t>UHCD / USC/ Lits tièdes  - sas d'accès</t>
  </si>
  <si>
    <t>Accueil patients et familles</t>
  </si>
  <si>
    <t>Salon des familles / salon de sortie</t>
  </si>
  <si>
    <t>commun</t>
  </si>
  <si>
    <t xml:space="preserve">SAS accueil </t>
  </si>
  <si>
    <t>USC</t>
  </si>
  <si>
    <t xml:space="preserve">Chambre simple </t>
  </si>
  <si>
    <t>chambre + WC+ lavabo + douche</t>
  </si>
  <si>
    <t>UHCD - en continuité lits tièdes</t>
  </si>
  <si>
    <t>chambre + WC+ lavabo</t>
  </si>
  <si>
    <t>Lits tièdes</t>
  </si>
  <si>
    <t>Locaux médico-soignants communs</t>
  </si>
  <si>
    <t>2 IDE, 2 AS, 4 médecins, salle de staff - communicant avec la prépa soins et le stockage médicaments</t>
  </si>
  <si>
    <t>Gare pneumatiques</t>
  </si>
  <si>
    <t>aux urgences</t>
  </si>
  <si>
    <t>Stockage médicaments</t>
  </si>
  <si>
    <t>optiflow, matelas, chaises percées… commun avec les urgences</t>
  </si>
  <si>
    <t xml:space="preserve">Bureau cadre PMR </t>
  </si>
  <si>
    <t>Bureau secrétaire</t>
  </si>
  <si>
    <t>Proche cadre et médecins</t>
  </si>
  <si>
    <t>remise en °C, stockage collation (frigo, produits secs), réserve bols / vaisselle, lave-vaisselle / peut etre utilisé par les urgences</t>
  </si>
  <si>
    <t>Brancard douche</t>
  </si>
  <si>
    <t>aux urgences si besoin</t>
  </si>
  <si>
    <t>Ménage</t>
  </si>
  <si>
    <t>commun avec les urgences</t>
  </si>
  <si>
    <t>Linge sale et déchets</t>
  </si>
  <si>
    <t>commun avec les urgences  1 local sécurisé, ventilé DASRI/DAOM/ linge sale</t>
  </si>
  <si>
    <t xml:space="preserve">USC, lits tièdes, UHCD </t>
  </si>
  <si>
    <t xml:space="preserve">Locaux communs à toute l'imagerie </t>
  </si>
  <si>
    <t>Espaces accueil - attentes</t>
  </si>
  <si>
    <t>Secrétariat</t>
  </si>
  <si>
    <t>5 personnes - 2 en front-office + 1 en back-office</t>
  </si>
  <si>
    <t>Attente entrée piétons</t>
  </si>
  <si>
    <t>8  patients - Le patient est orienté vers les modalités</t>
  </si>
  <si>
    <t xml:space="preserve">Attente couchés </t>
  </si>
  <si>
    <t>6 lits / brancards + fauteuils des patients qui viennent des urgences - pas de fluides</t>
  </si>
  <si>
    <t>Sanitaires patients PMR</t>
  </si>
  <si>
    <t>Bureau manipulateurs - chambre claire</t>
  </si>
  <si>
    <t>Bureau cadre</t>
  </si>
  <si>
    <t>Bureau chef de service</t>
  </si>
  <si>
    <t>Bureau polyvalent médical</t>
  </si>
  <si>
    <t>Politique à définir</t>
  </si>
  <si>
    <t>Zone personnels</t>
  </si>
  <si>
    <t>Zone logistiques</t>
  </si>
  <si>
    <t>Réserve consommables - Pharmacie</t>
  </si>
  <si>
    <t>perfusion / préparation</t>
  </si>
  <si>
    <t xml:space="preserve">Réserve consommables </t>
  </si>
  <si>
    <t>1 armoire pour rouleaux, gels…</t>
  </si>
  <si>
    <t>Local déchets</t>
  </si>
  <si>
    <t xml:space="preserve">Secteur imagerie conventionnelle </t>
  </si>
  <si>
    <t xml:space="preserve">Radiologie conventionnelle </t>
  </si>
  <si>
    <t>Attente debout</t>
  </si>
  <si>
    <t>quelques sièges dans le dégagement</t>
  </si>
  <si>
    <t>Interprétration</t>
  </si>
  <si>
    <t>1 PC</t>
  </si>
  <si>
    <t>WC patients PMR</t>
  </si>
  <si>
    <t xml:space="preserve">Echographie </t>
  </si>
  <si>
    <t>dont interprétation</t>
  </si>
  <si>
    <t>Echo-Mammographie - cf Sens</t>
  </si>
  <si>
    <t>Echo-mammographie</t>
  </si>
  <si>
    <t>dont 1 poste interprétation</t>
  </si>
  <si>
    <t xml:space="preserve">Secteur imagerie en coupe </t>
  </si>
  <si>
    <t>Scanner</t>
  </si>
  <si>
    <t>Zone de préparation matériel et acces couchés</t>
  </si>
  <si>
    <t>1 poste pour 2 scanner - 6 postes informatiques</t>
  </si>
  <si>
    <t>Boxes de déshabillage externes</t>
  </si>
  <si>
    <t>1 fauteuil de prélèvement</t>
  </si>
  <si>
    <t xml:space="preserve">Salle interprétation </t>
  </si>
  <si>
    <t>Commune scanner et IRM</t>
  </si>
  <si>
    <t>IRM - zone casco</t>
  </si>
  <si>
    <t>Zone de préparation matériel et accès couchés</t>
  </si>
  <si>
    <t>transfert brancard à magnétique</t>
  </si>
  <si>
    <t xml:space="preserve">Poste de commande </t>
  </si>
  <si>
    <t>1 poste pour réserve RMN - 3 postes informatiques</t>
  </si>
  <si>
    <t xml:space="preserve">Local Technique </t>
  </si>
  <si>
    <t>1 local attenant à chaque RMN</t>
  </si>
  <si>
    <t>Cabines de déshabillage externes</t>
  </si>
  <si>
    <t>Cabines de déshabillage externes PMR</t>
  </si>
  <si>
    <t>HJ Cardio-respiratoire / SMR gériatrique et polyvalent</t>
  </si>
  <si>
    <t>HDJ cardio-respiratoire : 
2 goupes de 9 patients pour une prise en charge de 4h
1 groupe (extensible à 2) de 9 patients pour une prise en charge de 6h
cible: 34 patients / jour
HDJ SMR  gériatrie / polyvalent : 20 patients par jour – 10 places mixtes gériatriques et polyvalentes</t>
  </si>
  <si>
    <t>HJ Cardio-respiratoire</t>
  </si>
  <si>
    <t>2 personnes + IDE coordinatrice - organisation en front-office et back-office</t>
  </si>
  <si>
    <t>Attente patients</t>
  </si>
  <si>
    <t>18 patients</t>
  </si>
  <si>
    <t>Vestiaires patients Femmes</t>
  </si>
  <si>
    <t>douche,- 10 femmes - 15 casiers</t>
  </si>
  <si>
    <t>Vestiaires patients Hommes</t>
  </si>
  <si>
    <t>douche- 20 hommes - 20 casiers</t>
  </si>
  <si>
    <t>Espaces de prise en charge patients</t>
  </si>
  <si>
    <t>Vélos</t>
  </si>
  <si>
    <t>10 vélos et 1 tapis roulant</t>
  </si>
  <si>
    <t>Kiné - gym</t>
  </si>
  <si>
    <t xml:space="preserve">Une seule pièce modulable dont stockage pour petits matériels et un box individuel 
Dont bureau paramed cloisonné - 4 postes </t>
  </si>
  <si>
    <t>les patients cuisinent le repas, adaptée 2 fauteuils roulants</t>
  </si>
  <si>
    <t xml:space="preserve">Salle à manger patients </t>
  </si>
  <si>
    <t>24 places, cloison amovible</t>
  </si>
  <si>
    <t>Office</t>
  </si>
  <si>
    <t>remise en °C, stockage collation (frigo, produits secs), réserve bols / vaisselle, lave-vaisselle</t>
  </si>
  <si>
    <t xml:space="preserve">Salle de réunions / ETP </t>
  </si>
  <si>
    <t>5 patients / 7 personnes pour réunions</t>
  </si>
  <si>
    <t>Couloir de marche</t>
  </si>
  <si>
    <t>A prévoir - différent de la circulation générale du CH</t>
  </si>
  <si>
    <t>Box de soins et préparation de soins</t>
  </si>
  <si>
    <t>prise de sang, pansements..</t>
  </si>
  <si>
    <t>Bureau IDE</t>
  </si>
  <si>
    <t>3 postes - staff 3x par semaine</t>
  </si>
  <si>
    <t>Salle technique</t>
  </si>
  <si>
    <t>electro-cardigrammes, communicant avec le box de soins</t>
  </si>
  <si>
    <t>Salle de test entrée patients</t>
  </si>
  <si>
    <t>proche salle de soins, fenêtre</t>
  </si>
  <si>
    <t>Bureaux polyvalents</t>
  </si>
  <si>
    <t>entretiens, psychologues, diet, IDE</t>
  </si>
  <si>
    <t>1 local sécurisé, ventilé DASRI/DAOM</t>
  </si>
  <si>
    <t>Avec vidoir</t>
  </si>
  <si>
    <t>5 personnes en simultanée</t>
  </si>
  <si>
    <t>HDJ SMR gériatrique et polyvalent - attention risque de fugue</t>
  </si>
  <si>
    <t>Accueil patients</t>
  </si>
  <si>
    <t>Secrétariat phoning</t>
  </si>
  <si>
    <t>Ne recoit pas de patients</t>
  </si>
  <si>
    <t>10 patients, dont fauteuils roulants, fluides médicaux (1 poste 02)</t>
  </si>
  <si>
    <t>APA</t>
  </si>
  <si>
    <t>1 cloison mobile entre les 2</t>
  </si>
  <si>
    <t>Kiné</t>
  </si>
  <si>
    <t>Bureau paramédical travail</t>
  </si>
  <si>
    <t>Pour kiné et APA</t>
  </si>
  <si>
    <t>Boxes indivs kiné</t>
  </si>
  <si>
    <t>Situés en continuité de la salle Kiné pour les PEC individuelles</t>
  </si>
  <si>
    <t>Salle d'activités petite</t>
  </si>
  <si>
    <t>pour 5 personnes OU 2 fauteuils roulants + 1 déambulateur + espaces de rangement</t>
  </si>
  <si>
    <t xml:space="preserve">Salle d'activités grande </t>
  </si>
  <si>
    <t>pour 12 personnes + espaces de rangement</t>
  </si>
  <si>
    <t>Commun avec HDJ Cardio respi</t>
  </si>
  <si>
    <t xml:space="preserve">Chambre thérapeutique </t>
  </si>
  <si>
    <t xml:space="preserve">lit, SDB avec douche raccordée, fauteuil </t>
  </si>
  <si>
    <t>Bureaux polyvalents consultations paramed</t>
  </si>
  <si>
    <t>Activité de l’orthophoniste, de la psychologue ou neuropsychologue, de l’ergo ou de la psychomotricienne  en individuel, ass sociale
dont placards de rangement</t>
  </si>
  <si>
    <t xml:space="preserve">Salle de soins </t>
  </si>
  <si>
    <t>prise de sang / pansements</t>
  </si>
  <si>
    <t>Salle de consultations médicales</t>
  </si>
  <si>
    <t>En entrée de service</t>
  </si>
  <si>
    <t xml:space="preserve">Bureaux </t>
  </si>
  <si>
    <t>Bureau IDEC</t>
  </si>
  <si>
    <t xml:space="preserve">Call, pas de soins </t>
  </si>
  <si>
    <t xml:space="preserve">Bureau chef de service </t>
  </si>
  <si>
    <t>A proximité de la salle d'activités</t>
  </si>
  <si>
    <t>Hôpital de jour de médecine et plateau</t>
  </si>
  <si>
    <t>4 salles de consultations
6 bureaux d'explorations 
3 places et un lit d'HDJ de médecine pour 8 patients / jour
Ratio HDJ -&gt; 30 à 35 m2 SDO / support 
Ratio Consultations et explo -&gt; 45 à 55 m2 SDO / salle</t>
  </si>
  <si>
    <t>HDJ de médecine, Consultations et explorations (Plateau)</t>
  </si>
  <si>
    <t>Zone commune</t>
  </si>
  <si>
    <t xml:space="preserve">Accès </t>
  </si>
  <si>
    <t>Salle d'attente externes</t>
  </si>
  <si>
    <t>30 patients - divisée en 1 partie consult et 1 partie plateau</t>
  </si>
  <si>
    <t>Salle attente HC</t>
  </si>
  <si>
    <t>au plateau / explorations</t>
  </si>
  <si>
    <t>Dont 1 PMR</t>
  </si>
  <si>
    <t>Locaux personnel commun</t>
  </si>
  <si>
    <t>Salle de détente / pause personnel</t>
  </si>
  <si>
    <t>6 personnes</t>
  </si>
  <si>
    <t>Sanitaire Personnels PMR</t>
  </si>
  <si>
    <t>Bureau cadre PMR</t>
  </si>
  <si>
    <t>Locaux logistiques supports</t>
  </si>
  <si>
    <t xml:space="preserve">dont 1 vidoir </t>
  </si>
  <si>
    <t>centralisée, dont linge propre</t>
  </si>
  <si>
    <t>Local sale et déchets</t>
  </si>
  <si>
    <t>Déchets + linge sale</t>
  </si>
  <si>
    <t xml:space="preserve">Consultations </t>
  </si>
  <si>
    <t>Accès patients</t>
  </si>
  <si>
    <t xml:space="preserve">commune avec plateau / consultations </t>
  </si>
  <si>
    <t>Zones de prise en charge</t>
  </si>
  <si>
    <t>Bureaux de consultations</t>
  </si>
  <si>
    <t>passage brancard par la porte</t>
  </si>
  <si>
    <t>bureaux de consultation supplémentaires pour consultations avancées,MSP, médecine du travail et addictologie</t>
  </si>
  <si>
    <t xml:space="preserve">chaises d'attentes à prévoir dans les circulations générales au niveau des 2 bureaux de consultations MSP </t>
  </si>
  <si>
    <t>Plateau / Explorations</t>
  </si>
  <si>
    <t>3 postes: 2 front-office + 1 back office</t>
  </si>
  <si>
    <t xml:space="preserve">Box front accueil du privé </t>
  </si>
  <si>
    <t>Système d'identification par numéro pour confidentialité de la patientèle privée</t>
  </si>
  <si>
    <t>Attente patients externes</t>
  </si>
  <si>
    <t>mutualisée</t>
  </si>
  <si>
    <t>Attente couchés et fauteuils HC</t>
  </si>
  <si>
    <t>8 patients</t>
  </si>
  <si>
    <t xml:space="preserve">Zones de prise en charge </t>
  </si>
  <si>
    <t>Hôpital de jour de médecine</t>
  </si>
  <si>
    <t>Locaux de soins</t>
  </si>
  <si>
    <t>Bureau infirmier</t>
  </si>
  <si>
    <t>dont matériel</t>
  </si>
  <si>
    <t xml:space="preserve">Salle d'HDJ </t>
  </si>
  <si>
    <t>3 places et un lit</t>
  </si>
  <si>
    <t>Pour entretiens, ergo, psy, diet, assistant sociale</t>
  </si>
  <si>
    <t>Office collations patients (petit dej)</t>
  </si>
  <si>
    <t>chariots repas en SMR cardio-respi</t>
  </si>
  <si>
    <t>Service diététicienne</t>
  </si>
  <si>
    <t>mutualisé diet et hotesses alimentaires</t>
  </si>
  <si>
    <t>Bureau de la responsable</t>
  </si>
  <si>
    <t>HC médecine</t>
  </si>
  <si>
    <t xml:space="preserve">Zone d'accueil et de sortie pour 50 à 60  lits </t>
  </si>
  <si>
    <t>Accès visiteurs / patients</t>
  </si>
  <si>
    <t>Secrétariat - Front office</t>
  </si>
  <si>
    <t>Secrétariat - Back office</t>
  </si>
  <si>
    <t>2 postes dont 1 stagiaire</t>
  </si>
  <si>
    <t>Salle d'attente / sortie</t>
  </si>
  <si>
    <t>patients autonomes, salle ouverte</t>
  </si>
  <si>
    <t>Salon des familles</t>
  </si>
  <si>
    <t>LISP</t>
  </si>
  <si>
    <t>Espace chambre</t>
  </si>
  <si>
    <t xml:space="preserve">rail malade </t>
  </si>
  <si>
    <t>yc douche + WC + vasque</t>
  </si>
  <si>
    <t xml:space="preserve">Chambre double </t>
  </si>
  <si>
    <t xml:space="preserve">Salle d'eau - Chambre double </t>
  </si>
  <si>
    <t>yc douche + WC + vasque simple</t>
  </si>
  <si>
    <t>Chambre simple, doublable</t>
  </si>
  <si>
    <t>Salle d'eau - Chambre simple, doublable</t>
  </si>
  <si>
    <t xml:space="preserve">Zones de soins </t>
  </si>
  <si>
    <t>Bureau médical</t>
  </si>
  <si>
    <t>4 postes informatiques</t>
  </si>
  <si>
    <t>Bureau infirmer et aide-soignant</t>
  </si>
  <si>
    <t>Soins - Zone préparation des soins et stock médicaments</t>
  </si>
  <si>
    <t xml:space="preserve">Soins - Zone DMNS &amp; DMS </t>
  </si>
  <si>
    <t xml:space="preserve">1 frigo, pharmacie, stupéfiants (armoire), DM </t>
  </si>
  <si>
    <t>Retour de soins - déconta</t>
  </si>
  <si>
    <t>dont vidoir et évier</t>
  </si>
  <si>
    <t>Détente / Pause Personnels</t>
  </si>
  <si>
    <t>Locaux logistique</t>
  </si>
  <si>
    <t>protections, sangle..</t>
  </si>
  <si>
    <t>Locaux communs pour 50 à 60 lits</t>
  </si>
  <si>
    <t>Salle de réunion / staff</t>
  </si>
  <si>
    <t xml:space="preserve">Bureau polyvalent </t>
  </si>
  <si>
    <t>Pour entretiens, ergo, psy, diet, assistant sociale, dont soins pall</t>
  </si>
  <si>
    <t>dont vidoir</t>
  </si>
  <si>
    <t>Réserves matériels</t>
  </si>
  <si>
    <t>matériel de rééducation: déambulateurs, cannes, matelas, fauteuils</t>
  </si>
  <si>
    <t>Dans les circulations générales -proche PC soignant</t>
  </si>
  <si>
    <t>Décartonnage DM / solutés</t>
  </si>
  <si>
    <t>proche MC, décartonné puis acheminé dans les 2 stocks DM / DMS</t>
  </si>
  <si>
    <t>Office patients</t>
  </si>
  <si>
    <t>stockage épicerie / consommables / chariots collation (personnel de nuit) / bols, carafes, frigo, lave-vaisselle</t>
  </si>
  <si>
    <t xml:space="preserve">Service social - pour 2-3 personnes </t>
  </si>
  <si>
    <t>HDJ</t>
  </si>
  <si>
    <t xml:space="preserve">Equipe mobile de gériatrie </t>
  </si>
  <si>
    <t>Bureau médecin / ass sociale</t>
  </si>
  <si>
    <t>2 postes et entretiens
Dont armoire de stockage</t>
  </si>
  <si>
    <t>Equipe Mobile de Soins Palliatifs</t>
  </si>
  <si>
    <t xml:space="preserve">3 postes - en médecine </t>
  </si>
  <si>
    <t>entretiens familles,utilisation autres bureaux</t>
  </si>
  <si>
    <t>Bureau médecin</t>
  </si>
  <si>
    <t>utilisation de ceux de médecine</t>
  </si>
  <si>
    <t>Hygièniste</t>
  </si>
  <si>
    <t>IDE hygièniste - Peut etre en dehors du service</t>
  </si>
  <si>
    <t xml:space="preserve">HAD : souhait de passer à 100 places au total 
</t>
  </si>
  <si>
    <t>Salle de staff / transmission / réunion</t>
  </si>
  <si>
    <t xml:space="preserve">qui peut servir de salle de repos / repas </t>
  </si>
  <si>
    <t xml:space="preserve">cadre </t>
  </si>
  <si>
    <t>pour IDEC et secrétaraire / médecin et IDELI</t>
  </si>
  <si>
    <t>Locaux supports</t>
  </si>
  <si>
    <t>Pharmacie, DM, préparation sacoches</t>
  </si>
  <si>
    <t xml:space="preserve">Réserves matériels </t>
  </si>
  <si>
    <t>Communication salle de soins</t>
  </si>
  <si>
    <t>Déconta - retour de soins</t>
  </si>
  <si>
    <t xml:space="preserve">Déchets </t>
  </si>
  <si>
    <t>mutualisés SP et PMI</t>
  </si>
  <si>
    <t xml:space="preserve">Parking véhicules dédiés HAD </t>
  </si>
  <si>
    <t>Parking véhicules</t>
  </si>
  <si>
    <t xml:space="preserve">6 véhicules </t>
  </si>
  <si>
    <t xml:space="preserve">Accès visiteurs </t>
  </si>
  <si>
    <t>Espace poussette, 10 personnes</t>
  </si>
  <si>
    <t xml:space="preserve">Sanitaire Patients/Visiteurs PMR </t>
  </si>
  <si>
    <t xml:space="preserve">Espace change </t>
  </si>
  <si>
    <t xml:space="preserve">Secrétariat </t>
  </si>
  <si>
    <t>4 postes - avec double porte</t>
  </si>
  <si>
    <t>Zones de soins - accessible SMUR</t>
  </si>
  <si>
    <t>Bureaux de consultations SF</t>
  </si>
  <si>
    <t>Echographie et monitoring</t>
  </si>
  <si>
    <t>Prepa accouchement / rééducation manuelle</t>
  </si>
  <si>
    <t>3 patientes + 1 SF</t>
  </si>
  <si>
    <t xml:space="preserve">Sanitaire patients </t>
  </si>
  <si>
    <t>entre la salle de rééducation et de consultation</t>
  </si>
  <si>
    <t>Mutualisé</t>
  </si>
  <si>
    <t>Réserve matériel</t>
  </si>
  <si>
    <t>Détente / repas personnel</t>
  </si>
  <si>
    <t>PMI et Santé Publique</t>
  </si>
  <si>
    <t>Santé Publique et PMI (public, gratuit, anonyme) et PMI (convention 1/2j par sem)</t>
  </si>
  <si>
    <t>Accès visiteurs</t>
  </si>
  <si>
    <t>8 patients - entrée discrète et confidentièle</t>
  </si>
  <si>
    <t>Bureau infirmier / Secrétariat PMI</t>
  </si>
  <si>
    <t>Avec un fauteuil de prélèvenement et une table d'examen</t>
  </si>
  <si>
    <t xml:space="preserve">Bureau médecin </t>
  </si>
  <si>
    <t>Bureau d'entretien, pas d'examen médical, avec une fenêtre</t>
  </si>
  <si>
    <t>HAD ou CPP</t>
  </si>
  <si>
    <t>HAD - cible 50 patients / jour</t>
  </si>
  <si>
    <t xml:space="preserve">dont 2 bariatriques (largeur portes) + traitement de l'air </t>
  </si>
  <si>
    <t>centrale</t>
  </si>
  <si>
    <t>3 postes informatique - 8 à 10 personnes / Les postes de soins doivent etre à proximité immédiate</t>
  </si>
  <si>
    <t xml:space="preserve">HC médecine : 50 à 60 lits 
Ratio 35 à 40m2 SDO/ lit
</t>
  </si>
  <si>
    <t xml:space="preserve">Urgence : 25 000 passages annuels adultes - Ratio 90 à 120m² / box
</t>
  </si>
  <si>
    <t>1 Scanner 
2 Radio 
1 Mammo 
1 Echo 
Prévoir 1 IRM en casco
Ratio imagerie en coupe : 112 à 140 m2 SDO / équipement 
Ratio imagerie autre : 45 à 50m2 SDO / salle</t>
  </si>
  <si>
    <t>Total surfaces SDO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</si>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</sst>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General;;"/>
    <numFmt numFmtId="165" formatCode="_-* #,##0.00\ _€_-;\-* #,##0.00\ _€_-;_-* &quot;-&quot;??\ _€_-;_-@_-"/>
    <numFmt numFmtId="166" formatCode="#,##0;;"/>
    <numFmt numFmtId="167" formatCode="0.0"/>
    <numFmt numFmtId="168" formatCode="0;;"/>
    <numFmt numFmtId="169" formatCode="_-* #,##0.00\ [$€-1]_-;\-* #,##0.00\ [$€-1]_-;_-* &quot;-&quot;??\ [$€-1]_-"/>
    <numFmt numFmtId="170" formatCode="_-* #,##0\ _€_-;\-* #,##0\ _€_-;_-* &quot;-&quot;??\ _€_-;_-@_-"/>
    <numFmt numFmtId="171" formatCode="0.00;;"/>
    <numFmt numFmtId="172" formatCode="#,##0.0;;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29235C"/>
      <name val="Calibri"/>
      <family val="2"/>
      <scheme val="minor"/>
    </font>
    <font>
      <b/>
      <sz val="12"/>
      <color rgb="FF2A235C"/>
      <name val="Calibri"/>
      <family val="2"/>
      <scheme val="minor"/>
    </font>
    <font>
      <b/>
      <i/>
      <sz val="12"/>
      <color rgb="FFAAC81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20"/>
      <color rgb="FFAAC811"/>
      <name val="Calibri"/>
      <family val="2"/>
      <scheme val="minor"/>
    </font>
    <font>
      <b/>
      <sz val="16"/>
      <color rgb="FF2A235C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Arial"/>
      <family val="2"/>
    </font>
    <font>
      <b/>
      <i/>
      <sz val="10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Kievit-Book"/>
    </font>
    <font>
      <sz val="11"/>
      <color indexed="8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rgb="FFAAC811"/>
      <name val="Calibri"/>
      <family val="2"/>
      <scheme val="minor"/>
    </font>
    <font>
      <b/>
      <sz val="10"/>
      <color rgb="FFAAC811"/>
      <name val="Calibri"/>
      <family val="2"/>
      <scheme val="minor"/>
    </font>
    <font>
      <b/>
      <i/>
      <sz val="12"/>
      <color rgb="FF29235C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4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9"/>
      <color theme="0" tint="-0.499984740745262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AAC81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2A235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AC811"/>
        <bgColor indexed="64"/>
      </patternFill>
    </fill>
    <fill>
      <patternFill patternType="solid">
        <fgColor rgb="FF29235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medium">
        <color rgb="FFAAC811"/>
      </left>
      <right/>
      <top style="medium">
        <color rgb="FFAAC811"/>
      </top>
      <bottom/>
      <diagonal/>
    </border>
    <border>
      <left/>
      <right/>
      <top style="medium">
        <color rgb="FFAAC811"/>
      </top>
      <bottom/>
      <diagonal/>
    </border>
    <border>
      <left/>
      <right style="medium">
        <color rgb="FFAAC811"/>
      </right>
      <top style="medium">
        <color rgb="FFAAC811"/>
      </top>
      <bottom/>
      <diagonal/>
    </border>
    <border>
      <left style="medium">
        <color rgb="FFAAC811"/>
      </left>
      <right/>
      <top/>
      <bottom/>
      <diagonal/>
    </border>
    <border>
      <left/>
      <right style="medium">
        <color rgb="FFAAC811"/>
      </right>
      <top/>
      <bottom/>
      <diagonal/>
    </border>
    <border>
      <left style="medium">
        <color rgb="FFAAC811"/>
      </left>
      <right/>
      <top/>
      <bottom style="medium">
        <color rgb="FFAAC811"/>
      </bottom>
      <diagonal/>
    </border>
    <border>
      <left/>
      <right/>
      <top/>
      <bottom style="medium">
        <color rgb="FFAAC811"/>
      </bottom>
      <diagonal/>
    </border>
    <border>
      <left/>
      <right style="medium">
        <color rgb="FFAAC811"/>
      </right>
      <top/>
      <bottom style="medium">
        <color rgb="FFAAC811"/>
      </bottom>
      <diagonal/>
    </border>
    <border>
      <left/>
      <right/>
      <top/>
      <bottom style="thin">
        <color rgb="FFAAC811"/>
      </bottom>
      <diagonal/>
    </border>
    <border>
      <left style="medium">
        <color rgb="FF2A235C"/>
      </left>
      <right/>
      <top style="medium">
        <color rgb="FF2A235C"/>
      </top>
      <bottom style="medium">
        <color rgb="FF2A235C"/>
      </bottom>
      <diagonal/>
    </border>
    <border>
      <left/>
      <right/>
      <top style="medium">
        <color rgb="FF2A235C"/>
      </top>
      <bottom style="medium">
        <color rgb="FF2A235C"/>
      </bottom>
      <diagonal/>
    </border>
    <border>
      <left/>
      <right style="medium">
        <color rgb="FF2A235C"/>
      </right>
      <top style="medium">
        <color rgb="FF2A235C"/>
      </top>
      <bottom style="medium">
        <color rgb="FF2A235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AAC811"/>
      </bottom>
      <diagonal/>
    </border>
    <border>
      <left/>
      <right/>
      <top style="hair">
        <color rgb="FFAAC811"/>
      </top>
      <bottom style="hair">
        <color rgb="FFAAC811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rgb="FFAAC811"/>
      </top>
      <bottom/>
      <diagonal/>
    </border>
    <border>
      <left/>
      <right/>
      <top style="thin">
        <color rgb="FFAAC811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28" fillId="0" borderId="0"/>
    <xf numFmtId="0" fontId="35" fillId="0" borderId="0"/>
    <xf numFmtId="169" fontId="28" fillId="0" borderId="0" applyFont="0" applyFill="0" applyBorder="0" applyAlignment="0" applyProtection="0"/>
    <xf numFmtId="0" fontId="28" fillId="0" borderId="0"/>
    <xf numFmtId="9" fontId="36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30"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8" fillId="0" borderId="0" xfId="0" applyFont="1"/>
    <xf numFmtId="0" fontId="9" fillId="0" borderId="0" xfId="0" applyFont="1"/>
    <xf numFmtId="0" fontId="5" fillId="0" borderId="0" xfId="0" applyFont="1"/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7" fillId="0" borderId="0" xfId="2"/>
    <xf numFmtId="0" fontId="0" fillId="0" borderId="4" xfId="0" applyBorder="1"/>
    <xf numFmtId="1" fontId="0" fillId="0" borderId="0" xfId="0" applyNumberFormat="1"/>
    <xf numFmtId="0" fontId="0" fillId="0" borderId="6" xfId="0" applyBorder="1"/>
    <xf numFmtId="0" fontId="14" fillId="0" borderId="0" xfId="0" applyFont="1" applyAlignment="1">
      <alignment horizontal="center" textRotation="75"/>
    </xf>
    <xf numFmtId="0" fontId="14" fillId="0" borderId="0" xfId="0" applyFont="1" applyAlignment="1">
      <alignment horizontal="center" textRotation="75" wrapText="1"/>
    </xf>
    <xf numFmtId="0" fontId="15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 textRotation="75" wrapText="1"/>
    </xf>
    <xf numFmtId="164" fontId="0" fillId="0" borderId="0" xfId="0" applyNumberFormat="1" applyAlignment="1">
      <alignment horizontal="center"/>
    </xf>
    <xf numFmtId="0" fontId="5" fillId="4" borderId="0" xfId="0" applyFont="1" applyFill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17" fillId="2" borderId="0" xfId="0" applyFont="1" applyFill="1"/>
    <xf numFmtId="164" fontId="17" fillId="2" borderId="0" xfId="0" applyNumberFormat="1" applyFont="1" applyFill="1"/>
    <xf numFmtId="0" fontId="4" fillId="0" borderId="9" xfId="0" applyFont="1" applyBorder="1"/>
    <xf numFmtId="0" fontId="18" fillId="0" borderId="9" xfId="0" applyFont="1" applyBorder="1"/>
    <xf numFmtId="0" fontId="5" fillId="0" borderId="9" xfId="0" applyFont="1" applyBorder="1"/>
    <xf numFmtId="0" fontId="17" fillId="0" borderId="9" xfId="0" applyFont="1" applyBorder="1"/>
    <xf numFmtId="164" fontId="17" fillId="0" borderId="9" xfId="0" applyNumberFormat="1" applyFont="1" applyBorder="1"/>
    <xf numFmtId="0" fontId="4" fillId="0" borderId="0" xfId="0" applyFont="1"/>
    <xf numFmtId="0" fontId="18" fillId="0" borderId="0" xfId="0" applyFont="1"/>
    <xf numFmtId="0" fontId="17" fillId="0" borderId="0" xfId="0" applyFont="1"/>
    <xf numFmtId="164" fontId="17" fillId="0" borderId="0" xfId="0" applyNumberFormat="1" applyFont="1"/>
    <xf numFmtId="0" fontId="17" fillId="4" borderId="0" xfId="0" applyFont="1" applyFill="1"/>
    <xf numFmtId="164" fontId="17" fillId="4" borderId="0" xfId="0" applyNumberFormat="1" applyFont="1" applyFill="1"/>
    <xf numFmtId="0" fontId="19" fillId="0" borderId="0" xfId="0" applyFont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3" fillId="5" borderId="13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quotePrefix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6" fillId="4" borderId="0" xfId="0" applyFont="1" applyFill="1"/>
    <xf numFmtId="164" fontId="16" fillId="4" borderId="0" xfId="0" applyNumberFormat="1" applyFont="1" applyFill="1"/>
    <xf numFmtId="0" fontId="26" fillId="0" borderId="9" xfId="0" applyFont="1" applyBorder="1"/>
    <xf numFmtId="0" fontId="26" fillId="0" borderId="0" xfId="0" applyFont="1"/>
    <xf numFmtId="0" fontId="26" fillId="2" borderId="0" xfId="0" applyFont="1" applyFill="1"/>
    <xf numFmtId="0" fontId="6" fillId="4" borderId="0" xfId="0" applyFont="1" applyFill="1"/>
    <xf numFmtId="166" fontId="0" fillId="0" borderId="0" xfId="0" applyNumberFormat="1"/>
    <xf numFmtId="166" fontId="14" fillId="0" borderId="0" xfId="0" applyNumberFormat="1" applyFont="1" applyAlignment="1">
      <alignment horizontal="center" textRotation="75"/>
    </xf>
    <xf numFmtId="166" fontId="0" fillId="4" borderId="0" xfId="0" applyNumberFormat="1" applyFill="1"/>
    <xf numFmtId="166" fontId="0" fillId="2" borderId="0" xfId="0" applyNumberFormat="1" applyFill="1" applyAlignment="1">
      <alignment horizontal="right" indent="1"/>
    </xf>
    <xf numFmtId="166" fontId="0" fillId="0" borderId="9" xfId="0" applyNumberFormat="1" applyBorder="1" applyAlignment="1">
      <alignment horizontal="right" indent="1"/>
    </xf>
    <xf numFmtId="166" fontId="0" fillId="0" borderId="0" xfId="0" applyNumberFormat="1" applyAlignment="1">
      <alignment horizontal="center"/>
    </xf>
    <xf numFmtId="166" fontId="3" fillId="4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0" borderId="9" xfId="0" applyNumberFormat="1" applyBorder="1"/>
    <xf numFmtId="43" fontId="27" fillId="2" borderId="0" xfId="1" applyFont="1" applyFill="1" applyAlignment="1">
      <alignment horizontal="center"/>
    </xf>
    <xf numFmtId="0" fontId="17" fillId="0" borderId="0" xfId="0" applyFont="1" applyAlignment="1">
      <alignment horizontal="center"/>
    </xf>
    <xf numFmtId="3" fontId="29" fillId="0" borderId="0" xfId="4" applyNumberFormat="1" applyFont="1" applyAlignment="1">
      <alignment horizontal="center" vertical="center" wrapText="1"/>
    </xf>
    <xf numFmtId="3" fontId="30" fillId="0" borderId="0" xfId="4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3" fillId="5" borderId="0" xfId="0" applyFont="1" applyFill="1"/>
    <xf numFmtId="0" fontId="31" fillId="0" borderId="0" xfId="0" applyFont="1"/>
    <xf numFmtId="0" fontId="0" fillId="0" borderId="13" xfId="0" applyBorder="1" applyAlignment="1">
      <alignment horizontal="left" vertical="center"/>
    </xf>
    <xf numFmtId="43" fontId="27" fillId="0" borderId="9" xfId="1" applyFont="1" applyFill="1" applyBorder="1" applyAlignment="1">
      <alignment horizontal="center"/>
    </xf>
    <xf numFmtId="0" fontId="33" fillId="0" borderId="14" xfId="0" applyFont="1" applyBorder="1"/>
    <xf numFmtId="0" fontId="5" fillId="0" borderId="0" xfId="0" applyFont="1" applyAlignment="1">
      <alignment horizontal="center"/>
    </xf>
    <xf numFmtId="0" fontId="37" fillId="4" borderId="0" xfId="0" applyFont="1" applyFill="1"/>
    <xf numFmtId="0" fontId="37" fillId="0" borderId="0" xfId="0" applyFont="1"/>
    <xf numFmtId="0" fontId="38" fillId="0" borderId="0" xfId="0" applyFont="1"/>
    <xf numFmtId="0" fontId="34" fillId="0" borderId="15" xfId="0" applyFont="1" applyBorder="1"/>
    <xf numFmtId="1" fontId="3" fillId="5" borderId="0" xfId="0" applyNumberFormat="1" applyFont="1" applyFill="1" applyAlignment="1">
      <alignment horizontal="center"/>
    </xf>
    <xf numFmtId="0" fontId="34" fillId="0" borderId="0" xfId="0" applyFont="1"/>
    <xf numFmtId="0" fontId="39" fillId="0" borderId="13" xfId="0" applyFont="1" applyBorder="1" applyAlignment="1">
      <alignment horizontal="left" vertical="center" wrapText="1"/>
    </xf>
    <xf numFmtId="0" fontId="39" fillId="0" borderId="13" xfId="0" applyFont="1" applyBorder="1" applyAlignment="1">
      <alignment horizontal="center" vertical="center"/>
    </xf>
    <xf numFmtId="168" fontId="5" fillId="0" borderId="0" xfId="0" applyNumberFormat="1" applyFont="1" applyAlignment="1">
      <alignment horizontal="center"/>
    </xf>
    <xf numFmtId="0" fontId="0" fillId="6" borderId="0" xfId="0" applyFill="1"/>
    <xf numFmtId="0" fontId="0" fillId="6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 wrapText="1"/>
    </xf>
    <xf numFmtId="0" fontId="0" fillId="6" borderId="0" xfId="0" applyFill="1" applyAlignment="1">
      <alignment vertical="center"/>
    </xf>
    <xf numFmtId="43" fontId="27" fillId="2" borderId="0" xfId="10" applyFont="1" applyFill="1" applyAlignment="1">
      <alignment horizontal="center"/>
    </xf>
    <xf numFmtId="43" fontId="27" fillId="0" borderId="9" xfId="10" applyFont="1" applyBorder="1" applyAlignment="1">
      <alignment horizontal="center"/>
    </xf>
    <xf numFmtId="43" fontId="27" fillId="0" borderId="0" xfId="1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166" fontId="0" fillId="0" borderId="9" xfId="0" applyNumberForma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9" fontId="0" fillId="0" borderId="0" xfId="11" applyFont="1" applyAlignment="1">
      <alignment vertical="center"/>
    </xf>
    <xf numFmtId="43" fontId="27" fillId="0" borderId="9" xfId="10" applyFont="1" applyFill="1" applyBorder="1" applyAlignment="1">
      <alignment horizontal="center"/>
    </xf>
    <xf numFmtId="0" fontId="0" fillId="3" borderId="13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/>
    </xf>
    <xf numFmtId="43" fontId="27" fillId="0" borderId="0" xfId="10" applyFont="1" applyFill="1" applyAlignment="1">
      <alignment horizontal="center"/>
    </xf>
    <xf numFmtId="17" fontId="24" fillId="0" borderId="0" xfId="0" applyNumberFormat="1" applyFont="1"/>
    <xf numFmtId="0" fontId="0" fillId="0" borderId="16" xfId="0" applyBorder="1"/>
    <xf numFmtId="49" fontId="0" fillId="0" borderId="0" xfId="0" applyNumberFormat="1"/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8" fillId="0" borderId="0" xfId="0" applyNumberFormat="1" applyFont="1"/>
    <xf numFmtId="49" fontId="5" fillId="0" borderId="0" xfId="0" applyNumberFormat="1" applyFont="1"/>
    <xf numFmtId="0" fontId="3" fillId="0" borderId="0" xfId="0" applyFont="1"/>
    <xf numFmtId="166" fontId="3" fillId="0" borderId="0" xfId="0" applyNumberFormat="1" applyFont="1" applyAlignment="1">
      <alignment horizontal="center"/>
    </xf>
    <xf numFmtId="2" fontId="0" fillId="4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0" fontId="5" fillId="0" borderId="14" xfId="0" applyFont="1" applyBorder="1"/>
    <xf numFmtId="0" fontId="5" fillId="0" borderId="15" xfId="0" applyFont="1" applyBorder="1"/>
    <xf numFmtId="0" fontId="31" fillId="0" borderId="14" xfId="0" applyFont="1" applyBorder="1"/>
    <xf numFmtId="0" fontId="31" fillId="0" borderId="15" xfId="0" applyFont="1" applyBorder="1"/>
    <xf numFmtId="168" fontId="5" fillId="0" borderId="15" xfId="0" applyNumberFormat="1" applyFont="1" applyBorder="1"/>
    <xf numFmtId="0" fontId="24" fillId="0" borderId="0" xfId="0" applyFont="1" applyAlignment="1">
      <alignment horizontal="left" indent="1"/>
    </xf>
    <xf numFmtId="14" fontId="42" fillId="0" borderId="0" xfId="12" applyNumberFormat="1" applyFont="1" applyAlignment="1">
      <alignment horizontal="center"/>
    </xf>
    <xf numFmtId="168" fontId="5" fillId="0" borderId="0" xfId="12" applyNumberFormat="1" applyFont="1" applyAlignment="1">
      <alignment horizontal="center"/>
    </xf>
    <xf numFmtId="0" fontId="43" fillId="0" borderId="0" xfId="0" applyFont="1"/>
    <xf numFmtId="170" fontId="44" fillId="0" borderId="0" xfId="12" applyNumberFormat="1" applyFont="1" applyAlignment="1">
      <alignment horizontal="center" vertical="center" wrapText="1"/>
    </xf>
    <xf numFmtId="3" fontId="45" fillId="0" borderId="0" xfId="4" applyNumberFormat="1" applyFont="1" applyAlignment="1">
      <alignment horizontal="left" vertical="center" wrapText="1" indent="1"/>
    </xf>
    <xf numFmtId="3" fontId="45" fillId="0" borderId="0" xfId="4" applyNumberFormat="1" applyFont="1" applyAlignment="1">
      <alignment horizontal="center" vertical="center" wrapText="1"/>
    </xf>
    <xf numFmtId="3" fontId="44" fillId="0" borderId="0" xfId="4" applyNumberFormat="1" applyFont="1" applyAlignment="1">
      <alignment horizontal="center" vertical="center" wrapText="1"/>
    </xf>
    <xf numFmtId="0" fontId="3" fillId="4" borderId="0" xfId="0" applyFont="1" applyFill="1" applyAlignment="1">
      <alignment horizontal="left" indent="1"/>
    </xf>
    <xf numFmtId="168" fontId="27" fillId="4" borderId="0" xfId="12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1" fontId="3" fillId="5" borderId="0" xfId="0" applyNumberFormat="1" applyFont="1" applyFill="1" applyAlignment="1">
      <alignment horizontal="left" indent="1"/>
    </xf>
    <xf numFmtId="168" fontId="3" fillId="5" borderId="0" xfId="12" applyNumberFormat="1" applyFont="1" applyFill="1" applyAlignment="1">
      <alignment horizontal="center"/>
    </xf>
    <xf numFmtId="0" fontId="46" fillId="0" borderId="15" xfId="0" applyFont="1" applyBorder="1"/>
    <xf numFmtId="0" fontId="5" fillId="0" borderId="15" xfId="0" applyFont="1" applyBorder="1" applyAlignment="1">
      <alignment horizontal="center"/>
    </xf>
    <xf numFmtId="0" fontId="0" fillId="0" borderId="15" xfId="0" applyBorder="1"/>
    <xf numFmtId="171" fontId="0" fillId="0" borderId="15" xfId="12" applyNumberFormat="1" applyFont="1" applyBorder="1" applyAlignment="1">
      <alignment horizontal="center"/>
    </xf>
    <xf numFmtId="168" fontId="5" fillId="0" borderId="15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left" indent="1"/>
    </xf>
    <xf numFmtId="168" fontId="3" fillId="0" borderId="0" xfId="12" applyNumberFormat="1" applyFont="1" applyFill="1" applyAlignment="1">
      <alignment horizontal="center"/>
    </xf>
    <xf numFmtId="0" fontId="47" fillId="4" borderId="0" xfId="0" applyFont="1" applyFill="1"/>
    <xf numFmtId="0" fontId="37" fillId="4" borderId="0" xfId="0" applyFont="1" applyFill="1" applyAlignment="1">
      <alignment horizontal="left" indent="1"/>
    </xf>
    <xf numFmtId="171" fontId="37" fillId="4" borderId="0" xfId="12" applyNumberFormat="1" applyFont="1" applyFill="1" applyAlignment="1">
      <alignment horizontal="center"/>
    </xf>
    <xf numFmtId="171" fontId="0" fillId="0" borderId="0" xfId="12" applyNumberFormat="1" applyFont="1" applyBorder="1" applyAlignment="1">
      <alignment horizontal="center"/>
    </xf>
    <xf numFmtId="168" fontId="34" fillId="0" borderId="15" xfId="0" applyNumberFormat="1" applyFont="1" applyBorder="1"/>
    <xf numFmtId="0" fontId="0" fillId="0" borderId="0" xfId="0" applyAlignment="1">
      <alignment horizontal="center" vertical="center"/>
    </xf>
    <xf numFmtId="0" fontId="34" fillId="0" borderId="15" xfId="0" applyFont="1" applyBorder="1" applyAlignment="1">
      <alignment horizontal="center"/>
    </xf>
    <xf numFmtId="168" fontId="5" fillId="0" borderId="15" xfId="0" applyNumberFormat="1" applyFont="1" applyBorder="1" applyAlignment="1">
      <alignment horizontal="right" indent="1"/>
    </xf>
    <xf numFmtId="170" fontId="5" fillId="0" borderId="15" xfId="12" applyNumberFormat="1" applyFont="1" applyBorder="1" applyAlignment="1">
      <alignment horizontal="right" indent="1"/>
    </xf>
    <xf numFmtId="0" fontId="50" fillId="0" borderId="0" xfId="0" applyFont="1" applyAlignment="1">
      <alignment horizontal="center"/>
    </xf>
    <xf numFmtId="168" fontId="5" fillId="0" borderId="14" xfId="0" applyNumberFormat="1" applyFont="1" applyBorder="1" applyAlignment="1">
      <alignment horizontal="right" indent="1"/>
    </xf>
    <xf numFmtId="0" fontId="5" fillId="0" borderId="15" xfId="0" applyFont="1" applyBorder="1" applyAlignment="1">
      <alignment horizontal="right" indent="1"/>
    </xf>
    <xf numFmtId="1" fontId="5" fillId="0" borderId="15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right" indent="1"/>
    </xf>
    <xf numFmtId="168" fontId="34" fillId="0" borderId="15" xfId="0" applyNumberFormat="1" applyFont="1" applyBorder="1" applyAlignment="1">
      <alignment horizontal="center"/>
    </xf>
    <xf numFmtId="0" fontId="17" fillId="0" borderId="15" xfId="0" applyFont="1" applyBorder="1"/>
    <xf numFmtId="168" fontId="32" fillId="0" borderId="15" xfId="0" applyNumberFormat="1" applyFont="1" applyBorder="1"/>
    <xf numFmtId="168" fontId="5" fillId="0" borderId="0" xfId="0" applyNumberFormat="1" applyFont="1"/>
    <xf numFmtId="0" fontId="34" fillId="0" borderId="0" xfId="0" applyFont="1" applyAlignment="1">
      <alignment horizontal="center"/>
    </xf>
    <xf numFmtId="170" fontId="5" fillId="0" borderId="0" xfId="12" applyNumberFormat="1" applyFont="1" applyBorder="1" applyAlignment="1">
      <alignment horizontal="right" indent="1"/>
    </xf>
    <xf numFmtId="0" fontId="3" fillId="5" borderId="0" xfId="0" applyFont="1" applyFill="1" applyAlignment="1">
      <alignment horizontal="left"/>
    </xf>
    <xf numFmtId="0" fontId="53" fillId="7" borderId="0" xfId="0" applyFont="1" applyFill="1"/>
    <xf numFmtId="1" fontId="53" fillId="7" borderId="0" xfId="0" applyNumberFormat="1" applyFont="1" applyFill="1" applyAlignment="1">
      <alignment horizontal="center"/>
    </xf>
    <xf numFmtId="168" fontId="53" fillId="7" borderId="0" xfId="0" applyNumberFormat="1" applyFont="1" applyFill="1" applyAlignment="1">
      <alignment horizontal="right" indent="1"/>
    </xf>
    <xf numFmtId="170" fontId="53" fillId="7" borderId="0" xfId="12" applyNumberFormat="1" applyFont="1" applyFill="1" applyAlignment="1">
      <alignment horizontal="right" indent="1"/>
    </xf>
    <xf numFmtId="43" fontId="55" fillId="7" borderId="0" xfId="1" applyFont="1" applyFill="1" applyAlignment="1">
      <alignment horizontal="center"/>
    </xf>
    <xf numFmtId="166" fontId="53" fillId="7" borderId="0" xfId="0" applyNumberFormat="1" applyFont="1" applyFill="1" applyAlignment="1">
      <alignment horizontal="center"/>
    </xf>
    <xf numFmtId="0" fontId="40" fillId="7" borderId="0" xfId="0" applyFont="1" applyFill="1"/>
    <xf numFmtId="164" fontId="40" fillId="7" borderId="0" xfId="0" applyNumberFormat="1" applyFont="1" applyFill="1"/>
    <xf numFmtId="0" fontId="52" fillId="7" borderId="0" xfId="0" applyFont="1" applyFill="1"/>
    <xf numFmtId="1" fontId="52" fillId="7" borderId="0" xfId="0" applyNumberFormat="1" applyFont="1" applyFill="1" applyAlignment="1">
      <alignment horizontal="center"/>
    </xf>
    <xf numFmtId="168" fontId="52" fillId="7" borderId="0" xfId="0" applyNumberFormat="1" applyFont="1" applyFill="1" applyAlignment="1">
      <alignment horizontal="right" indent="1"/>
    </xf>
    <xf numFmtId="170" fontId="52" fillId="7" borderId="0" xfId="12" applyNumberFormat="1" applyFont="1" applyFill="1" applyAlignment="1">
      <alignment horizontal="right" indent="1"/>
    </xf>
    <xf numFmtId="43" fontId="54" fillId="7" borderId="0" xfId="1" applyFont="1" applyFill="1" applyAlignment="1">
      <alignment horizontal="center"/>
    </xf>
    <xf numFmtId="166" fontId="52" fillId="7" borderId="0" xfId="0" applyNumberFormat="1" applyFont="1" applyFill="1" applyAlignment="1">
      <alignment horizontal="center"/>
    </xf>
    <xf numFmtId="0" fontId="51" fillId="7" borderId="0" xfId="0" applyFont="1" applyFill="1"/>
    <xf numFmtId="164" fontId="51" fillId="7" borderId="0" xfId="0" applyNumberFormat="1" applyFont="1" applyFill="1"/>
    <xf numFmtId="0" fontId="5" fillId="0" borderId="15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6" fillId="0" borderId="14" xfId="0" applyFont="1" applyBorder="1"/>
    <xf numFmtId="168" fontId="32" fillId="0" borderId="0" xfId="0" applyNumberFormat="1" applyFont="1"/>
    <xf numFmtId="170" fontId="5" fillId="0" borderId="15" xfId="12" applyNumberFormat="1" applyFont="1" applyBorder="1" applyAlignment="1">
      <alignment horizontal="center"/>
    </xf>
    <xf numFmtId="170" fontId="5" fillId="0" borderId="0" xfId="12" applyNumberFormat="1" applyFont="1" applyBorder="1" applyAlignment="1">
      <alignment horizontal="center"/>
    </xf>
    <xf numFmtId="0" fontId="17" fillId="0" borderId="14" xfId="0" applyFont="1" applyBorder="1"/>
    <xf numFmtId="49" fontId="10" fillId="0" borderId="0" xfId="0" applyNumberFormat="1" applyFont="1" applyAlignment="1">
      <alignment horizontal="center"/>
    </xf>
    <xf numFmtId="166" fontId="0" fillId="2" borderId="0" xfId="0" applyNumberFormat="1" applyFill="1" applyAlignment="1">
      <alignment horizontal="center"/>
    </xf>
    <xf numFmtId="168" fontId="5" fillId="0" borderId="14" xfId="0" applyNumberFormat="1" applyFont="1" applyBorder="1" applyAlignment="1">
      <alignment horizontal="center"/>
    </xf>
    <xf numFmtId="0" fontId="46" fillId="0" borderId="0" xfId="0" applyFont="1"/>
    <xf numFmtId="170" fontId="3" fillId="5" borderId="0" xfId="0" applyNumberFormat="1" applyFont="1" applyFill="1" applyAlignment="1">
      <alignment horizontal="center"/>
    </xf>
    <xf numFmtId="49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4" borderId="0" xfId="0" applyNumberFormat="1" applyFill="1" applyAlignment="1">
      <alignment vertical="center"/>
    </xf>
    <xf numFmtId="166" fontId="0" fillId="2" borderId="0" xfId="0" applyNumberFormat="1" applyFill="1" applyAlignment="1">
      <alignment vertical="center"/>
    </xf>
    <xf numFmtId="49" fontId="0" fillId="0" borderId="0" xfId="0" applyNumberForma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6" fillId="0" borderId="15" xfId="0" applyFont="1" applyBorder="1"/>
    <xf numFmtId="0" fontId="56" fillId="0" borderId="0" xfId="0" applyFont="1"/>
    <xf numFmtId="0" fontId="5" fillId="0" borderId="0" xfId="0" applyFont="1" applyAlignment="1">
      <alignment horizontal="left"/>
    </xf>
    <xf numFmtId="168" fontId="32" fillId="0" borderId="14" xfId="0" applyNumberFormat="1" applyFont="1" applyBorder="1"/>
    <xf numFmtId="168" fontId="5" fillId="0" borderId="14" xfId="0" applyNumberFormat="1" applyFont="1" applyBorder="1" applyAlignment="1">
      <alignment horizontal="center" vertical="center"/>
    </xf>
    <xf numFmtId="0" fontId="26" fillId="0" borderId="15" xfId="0" applyFont="1" applyBorder="1"/>
    <xf numFmtId="49" fontId="6" fillId="0" borderId="0" xfId="0" applyNumberFormat="1" applyFont="1"/>
    <xf numFmtId="0" fontId="6" fillId="0" borderId="0" xfId="0" applyFont="1"/>
    <xf numFmtId="0" fontId="57" fillId="0" borderId="0" xfId="0" applyFont="1" applyAlignment="1">
      <alignment horizontal="center"/>
    </xf>
    <xf numFmtId="0" fontId="58" fillId="5" borderId="0" xfId="0" applyFont="1" applyFill="1" applyAlignment="1">
      <alignment horizontal="center"/>
    </xf>
    <xf numFmtId="172" fontId="3" fillId="4" borderId="0" xfId="0" applyNumberFormat="1" applyFont="1" applyFill="1" applyAlignment="1">
      <alignment horizontal="center"/>
    </xf>
    <xf numFmtId="170" fontId="5" fillId="0" borderId="15" xfId="12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70" fontId="56" fillId="0" borderId="15" xfId="12" applyNumberFormat="1" applyFont="1" applyBorder="1" applyAlignment="1">
      <alignment horizontal="right" indent="1"/>
    </xf>
    <xf numFmtId="170" fontId="56" fillId="0" borderId="15" xfId="12" applyNumberFormat="1" applyFont="1" applyBorder="1" applyAlignment="1">
      <alignment horizontal="left" indent="1"/>
    </xf>
    <xf numFmtId="0" fontId="26" fillId="0" borderId="15" xfId="0" applyFont="1" applyBorder="1" applyAlignment="1">
      <alignment horizontal="left" indent="1"/>
    </xf>
    <xf numFmtId="0" fontId="59" fillId="0" borderId="14" xfId="0" applyFont="1" applyBorder="1"/>
    <xf numFmtId="0" fontId="47" fillId="0" borderId="0" xfId="0" applyFont="1"/>
    <xf numFmtId="0" fontId="37" fillId="0" borderId="0" xfId="0" applyFont="1" applyAlignment="1">
      <alignment horizontal="left" indent="1"/>
    </xf>
    <xf numFmtId="171" fontId="37" fillId="0" borderId="0" xfId="12" applyNumberFormat="1" applyFont="1" applyFill="1" applyAlignment="1">
      <alignment horizontal="center"/>
    </xf>
    <xf numFmtId="0" fontId="0" fillId="0" borderId="15" xfId="2" applyFont="1" applyFill="1" applyBorder="1" applyAlignment="1">
      <alignment horizontal="left" indent="1"/>
    </xf>
    <xf numFmtId="0" fontId="0" fillId="0" borderId="0" xfId="2" applyFont="1" applyFill="1" applyBorder="1" applyAlignment="1">
      <alignment horizontal="left" indent="1"/>
    </xf>
    <xf numFmtId="3" fontId="62" fillId="0" borderId="0" xfId="4" applyNumberFormat="1" applyFont="1" applyAlignment="1">
      <alignment horizontal="center" vertical="center" wrapText="1"/>
    </xf>
    <xf numFmtId="168" fontId="4" fillId="0" borderId="0" xfId="0" applyNumberFormat="1" applyFont="1" applyAlignment="1">
      <alignment horizontal="center"/>
    </xf>
    <xf numFmtId="168" fontId="4" fillId="5" borderId="0" xfId="0" applyNumberFormat="1" applyFont="1" applyFill="1" applyAlignment="1">
      <alignment horizontal="center"/>
    </xf>
    <xf numFmtId="3" fontId="61" fillId="0" borderId="0" xfId="4" applyNumberFormat="1" applyFont="1" applyAlignment="1">
      <alignment horizontal="center" vertical="center" wrapText="1"/>
    </xf>
    <xf numFmtId="170" fontId="47" fillId="4" borderId="0" xfId="12" applyNumberFormat="1" applyFont="1" applyFill="1" applyAlignment="1">
      <alignment horizontal="center"/>
    </xf>
    <xf numFmtId="170" fontId="4" fillId="5" borderId="0" xfId="0" applyNumberFormat="1" applyFont="1" applyFill="1" applyAlignment="1">
      <alignment horizontal="center"/>
    </xf>
    <xf numFmtId="170" fontId="5" fillId="0" borderId="15" xfId="12" applyNumberFormat="1" applyFont="1" applyFill="1" applyBorder="1" applyAlignment="1">
      <alignment horizontal="center"/>
    </xf>
    <xf numFmtId="168" fontId="5" fillId="0" borderId="15" xfId="0" applyNumberFormat="1" applyFont="1" applyBorder="1" applyAlignment="1">
      <alignment horizontal="left"/>
    </xf>
    <xf numFmtId="168" fontId="5" fillId="0" borderId="14" xfId="0" applyNumberFormat="1" applyFont="1" applyBorder="1" applyAlignment="1">
      <alignment horizontal="left"/>
    </xf>
    <xf numFmtId="170" fontId="5" fillId="0" borderId="15" xfId="12" applyNumberFormat="1" applyFont="1" applyFill="1" applyBorder="1" applyAlignment="1">
      <alignment horizontal="right" indent="1"/>
    </xf>
    <xf numFmtId="168" fontId="34" fillId="0" borderId="0" xfId="0" applyNumberFormat="1" applyFont="1" applyAlignment="1">
      <alignment horizontal="center"/>
    </xf>
    <xf numFmtId="168" fontId="5" fillId="0" borderId="15" xfId="0" applyNumberFormat="1" applyFont="1" applyBorder="1" applyAlignment="1">
      <alignment vertical="center"/>
    </xf>
    <xf numFmtId="170" fontId="56" fillId="0" borderId="15" xfId="12" applyNumberFormat="1" applyFont="1" applyFill="1" applyBorder="1" applyAlignment="1">
      <alignment horizontal="right" indent="1"/>
    </xf>
    <xf numFmtId="170" fontId="5" fillId="0" borderId="0" xfId="12" applyNumberFormat="1" applyFont="1" applyFill="1" applyBorder="1" applyAlignment="1">
      <alignment horizontal="right" indent="1"/>
    </xf>
    <xf numFmtId="0" fontId="34" fillId="0" borderId="14" xfId="0" applyFont="1" applyBorder="1"/>
    <xf numFmtId="171" fontId="0" fillId="0" borderId="15" xfId="12" applyNumberFormat="1" applyFont="1" applyFill="1" applyBorder="1" applyAlignment="1">
      <alignment horizontal="center"/>
    </xf>
    <xf numFmtId="0" fontId="26" fillId="6" borderId="15" xfId="0" applyFont="1" applyFill="1" applyBorder="1"/>
    <xf numFmtId="0" fontId="31" fillId="6" borderId="14" xfId="0" applyFont="1" applyFill="1" applyBorder="1"/>
    <xf numFmtId="168" fontId="5" fillId="6" borderId="0" xfId="0" applyNumberFormat="1" applyFont="1" applyFill="1"/>
    <xf numFmtId="0" fontId="5" fillId="6" borderId="15" xfId="0" applyFont="1" applyFill="1" applyBorder="1" applyAlignment="1">
      <alignment horizontal="left"/>
    </xf>
    <xf numFmtId="168" fontId="5" fillId="6" borderId="15" xfId="0" applyNumberFormat="1" applyFont="1" applyFill="1" applyBorder="1" applyAlignment="1">
      <alignment horizontal="center"/>
    </xf>
    <xf numFmtId="168" fontId="5" fillId="6" borderId="14" xfId="0" applyNumberFormat="1" applyFont="1" applyFill="1" applyBorder="1" applyAlignment="1">
      <alignment horizontal="center"/>
    </xf>
    <xf numFmtId="170" fontId="5" fillId="6" borderId="15" xfId="12" applyNumberFormat="1" applyFont="1" applyFill="1" applyBorder="1" applyAlignment="1">
      <alignment horizontal="center"/>
    </xf>
    <xf numFmtId="0" fontId="17" fillId="6" borderId="15" xfId="0" applyFont="1" applyFill="1" applyBorder="1"/>
    <xf numFmtId="0" fontId="31" fillId="6" borderId="0" xfId="0" applyFont="1" applyFill="1"/>
    <xf numFmtId="0" fontId="5" fillId="6" borderId="14" xfId="0" applyFont="1" applyFill="1" applyBorder="1"/>
    <xf numFmtId="168" fontId="5" fillId="6" borderId="0" xfId="0" applyNumberFormat="1" applyFont="1" applyFill="1" applyAlignment="1">
      <alignment horizontal="center"/>
    </xf>
    <xf numFmtId="0" fontId="17" fillId="6" borderId="14" xfId="0" applyFont="1" applyFill="1" applyBorder="1"/>
    <xf numFmtId="168" fontId="32" fillId="6" borderId="15" xfId="0" applyNumberFormat="1" applyFont="1" applyFill="1" applyBorder="1"/>
    <xf numFmtId="170" fontId="44" fillId="0" borderId="0" xfId="12" applyNumberFormat="1" applyFont="1" applyAlignment="1">
      <alignment horizontal="left" vertical="center" wrapText="1"/>
    </xf>
    <xf numFmtId="3" fontId="29" fillId="0" borderId="0" xfId="4" applyNumberFormat="1" applyFont="1" applyAlignment="1">
      <alignment horizontal="left" vertical="center" wrapText="1"/>
    </xf>
    <xf numFmtId="0" fontId="37" fillId="4" borderId="0" xfId="0" applyFont="1" applyFill="1" applyAlignment="1">
      <alignment horizontal="left"/>
    </xf>
    <xf numFmtId="0" fontId="47" fillId="4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3" fillId="4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0" fontId="41" fillId="0" borderId="0" xfId="12" applyNumberFormat="1" applyFont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9" fontId="3" fillId="0" borderId="0" xfId="11" applyFont="1" applyFill="1" applyAlignment="1">
      <alignment horizontal="center" vertical="center"/>
    </xf>
    <xf numFmtId="9" fontId="3" fillId="5" borderId="0" xfId="11" applyFont="1" applyFill="1" applyAlignment="1">
      <alignment horizontal="center" vertical="center"/>
    </xf>
    <xf numFmtId="0" fontId="0" fillId="0" borderId="0" xfId="0" applyAlignment="1">
      <alignment horizontal="left"/>
    </xf>
    <xf numFmtId="168" fontId="5" fillId="0" borderId="0" xfId="0" applyNumberFormat="1" applyFont="1" applyAlignment="1">
      <alignment horizontal="left"/>
    </xf>
    <xf numFmtId="168" fontId="37" fillId="4" borderId="0" xfId="0" applyNumberFormat="1" applyFont="1" applyFill="1" applyAlignment="1">
      <alignment horizontal="left"/>
    </xf>
    <xf numFmtId="168" fontId="3" fillId="5" borderId="0" xfId="0" applyNumberFormat="1" applyFont="1" applyFill="1" applyAlignment="1">
      <alignment horizontal="left"/>
    </xf>
    <xf numFmtId="168" fontId="26" fillId="0" borderId="15" xfId="0" applyNumberFormat="1" applyFont="1" applyBorder="1" applyAlignment="1">
      <alignment horizontal="left"/>
    </xf>
    <xf numFmtId="168" fontId="26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left"/>
    </xf>
    <xf numFmtId="168" fontId="37" fillId="0" borderId="0" xfId="0" applyNumberFormat="1" applyFont="1" applyAlignment="1">
      <alignment horizontal="left"/>
    </xf>
    <xf numFmtId="14" fontId="60" fillId="0" borderId="0" xfId="12" applyNumberFormat="1" applyFont="1" applyAlignment="1">
      <alignment horizontal="center"/>
    </xf>
    <xf numFmtId="170" fontId="5" fillId="0" borderId="0" xfId="12" applyNumberFormat="1" applyFont="1" applyAlignment="1">
      <alignment horizontal="center"/>
    </xf>
    <xf numFmtId="170" fontId="4" fillId="5" borderId="0" xfId="12" applyNumberFormat="1" applyFont="1" applyFill="1" applyAlignment="1">
      <alignment horizontal="center"/>
    </xf>
    <xf numFmtId="170" fontId="1" fillId="0" borderId="15" xfId="12" applyNumberFormat="1" applyFont="1" applyBorder="1" applyAlignment="1">
      <alignment horizontal="center"/>
    </xf>
    <xf numFmtId="170" fontId="1" fillId="0" borderId="0" xfId="12" applyNumberFormat="1" applyFont="1" applyBorder="1" applyAlignment="1">
      <alignment horizontal="center"/>
    </xf>
    <xf numFmtId="170" fontId="47" fillId="0" borderId="0" xfId="12" applyNumberFormat="1" applyFont="1" applyFill="1" applyAlignment="1">
      <alignment horizontal="center"/>
    </xf>
    <xf numFmtId="3" fontId="61" fillId="0" borderId="0" xfId="4" applyNumberFormat="1" applyFont="1" applyAlignment="1">
      <alignment horizontal="center" wrapText="1"/>
    </xf>
    <xf numFmtId="3" fontId="62" fillId="0" borderId="0" xfId="4" applyNumberFormat="1" applyFont="1" applyAlignment="1">
      <alignment horizontal="center" wrapText="1"/>
    </xf>
    <xf numFmtId="2" fontId="47" fillId="4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center"/>
    </xf>
    <xf numFmtId="170" fontId="1" fillId="0" borderId="15" xfId="12" applyNumberFormat="1" applyFont="1" applyFill="1" applyBorder="1" applyAlignment="1">
      <alignment horizontal="center"/>
    </xf>
    <xf numFmtId="170" fontId="1" fillId="0" borderId="0" xfId="12" applyNumberFormat="1" applyFont="1" applyFill="1" applyBorder="1" applyAlignment="1">
      <alignment horizontal="center"/>
    </xf>
    <xf numFmtId="1" fontId="4" fillId="5" borderId="0" xfId="0" applyNumberFormat="1" applyFont="1" applyFill="1" applyAlignment="1">
      <alignment horizontal="center"/>
    </xf>
    <xf numFmtId="170" fontId="1" fillId="6" borderId="15" xfId="12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5" xfId="0" applyFont="1" applyFill="1" applyBorder="1"/>
    <xf numFmtId="170" fontId="56" fillId="0" borderId="0" xfId="12" applyNumberFormat="1" applyFont="1" applyBorder="1" applyAlignment="1">
      <alignment horizontal="left" indent="1"/>
    </xf>
    <xf numFmtId="0" fontId="50" fillId="0" borderId="0" xfId="0" applyFont="1" applyAlignment="1">
      <alignment horizontal="center" vertical="center"/>
    </xf>
    <xf numFmtId="0" fontId="31" fillId="0" borderId="14" xfId="0" applyFont="1" applyBorder="1" applyAlignment="1">
      <alignment vertical="center"/>
    </xf>
    <xf numFmtId="168" fontId="5" fillId="0" borderId="15" xfId="0" applyNumberFormat="1" applyFont="1" applyBorder="1" applyAlignment="1">
      <alignment horizontal="center" vertical="center"/>
    </xf>
    <xf numFmtId="170" fontId="5" fillId="0" borderId="15" xfId="12" applyNumberFormat="1" applyFont="1" applyFill="1" applyBorder="1" applyAlignment="1">
      <alignment horizontal="right" vertical="center"/>
    </xf>
    <xf numFmtId="0" fontId="26" fillId="0" borderId="15" xfId="0" applyFont="1" applyBorder="1" applyAlignment="1">
      <alignment vertical="center" wrapText="1"/>
    </xf>
    <xf numFmtId="170" fontId="5" fillId="0" borderId="0" xfId="12" applyNumberFormat="1" applyFont="1" applyFill="1" applyBorder="1" applyAlignment="1">
      <alignment horizontal="center"/>
    </xf>
    <xf numFmtId="168" fontId="5" fillId="0" borderId="14" xfId="0" applyNumberFormat="1" applyFont="1" applyBorder="1"/>
    <xf numFmtId="168" fontId="5" fillId="6" borderId="15" xfId="0" applyNumberFormat="1" applyFont="1" applyFill="1" applyBorder="1"/>
    <xf numFmtId="170" fontId="5" fillId="6" borderId="15" xfId="12" applyNumberFormat="1" applyFont="1" applyFill="1" applyBorder="1" applyAlignment="1">
      <alignment vertical="center"/>
    </xf>
    <xf numFmtId="170" fontId="5" fillId="6" borderId="15" xfId="12" applyNumberFormat="1" applyFont="1" applyFill="1" applyBorder="1" applyAlignment="1">
      <alignment horizontal="center" vertical="center"/>
    </xf>
    <xf numFmtId="0" fontId="5" fillId="6" borderId="0" xfId="0" applyFont="1" applyFill="1"/>
    <xf numFmtId="0" fontId="34" fillId="6" borderId="15" xfId="0" applyFont="1" applyFill="1" applyBorder="1" applyAlignment="1">
      <alignment horizontal="center"/>
    </xf>
    <xf numFmtId="168" fontId="34" fillId="6" borderId="15" xfId="0" applyNumberFormat="1" applyFont="1" applyFill="1" applyBorder="1" applyAlignment="1">
      <alignment horizontal="center"/>
    </xf>
    <xf numFmtId="168" fontId="5" fillId="6" borderId="14" xfId="0" applyNumberFormat="1" applyFont="1" applyFill="1" applyBorder="1" applyAlignment="1">
      <alignment horizontal="right" indent="1"/>
    </xf>
    <xf numFmtId="170" fontId="5" fillId="6" borderId="15" xfId="12" applyNumberFormat="1" applyFont="1" applyFill="1" applyBorder="1" applyAlignment="1">
      <alignment horizontal="right" indent="1"/>
    </xf>
    <xf numFmtId="0" fontId="34" fillId="6" borderId="15" xfId="0" applyFont="1" applyFill="1" applyBorder="1"/>
    <xf numFmtId="0" fontId="31" fillId="6" borderId="15" xfId="0" applyFont="1" applyFill="1" applyBorder="1"/>
    <xf numFmtId="168" fontId="5" fillId="6" borderId="15" xfId="0" applyNumberFormat="1" applyFont="1" applyFill="1" applyBorder="1" applyAlignment="1">
      <alignment horizontal="right" indent="1"/>
    </xf>
    <xf numFmtId="170" fontId="56" fillId="6" borderId="15" xfId="12" applyNumberFormat="1" applyFont="1" applyFill="1" applyBorder="1" applyAlignment="1">
      <alignment horizontal="right" indent="1"/>
    </xf>
    <xf numFmtId="170" fontId="56" fillId="6" borderId="15" xfId="12" applyNumberFormat="1" applyFont="1" applyFill="1" applyBorder="1" applyAlignment="1">
      <alignment horizontal="left" indent="1"/>
    </xf>
    <xf numFmtId="0" fontId="5" fillId="6" borderId="15" xfId="0" applyFont="1" applyFill="1" applyBorder="1" applyAlignment="1">
      <alignment horizontal="right" indent="1"/>
    </xf>
    <xf numFmtId="170" fontId="3" fillId="5" borderId="0" xfId="0" applyNumberFormat="1" applyFont="1" applyFill="1"/>
    <xf numFmtId="0" fontId="0" fillId="6" borderId="0" xfId="0" applyFill="1" applyAlignment="1">
      <alignment horizontal="center"/>
    </xf>
    <xf numFmtId="0" fontId="5" fillId="6" borderId="14" xfId="0" applyFont="1" applyFill="1" applyBorder="1" applyAlignment="1">
      <alignment horizontal="center" vertical="center"/>
    </xf>
    <xf numFmtId="0" fontId="56" fillId="6" borderId="15" xfId="0" applyFont="1" applyFill="1" applyBorder="1"/>
    <xf numFmtId="170" fontId="37" fillId="4" borderId="0" xfId="12" applyNumberFormat="1" applyFont="1" applyFill="1" applyAlignment="1">
      <alignment horizontal="center"/>
    </xf>
    <xf numFmtId="0" fontId="56" fillId="6" borderId="14" xfId="0" applyFont="1" applyFill="1" applyBorder="1"/>
    <xf numFmtId="0" fontId="5" fillId="6" borderId="15" xfId="0" applyFont="1" applyFill="1" applyBorder="1" applyAlignment="1">
      <alignment horizontal="center" vertical="center"/>
    </xf>
    <xf numFmtId="170" fontId="5" fillId="6" borderId="17" xfId="12" applyNumberFormat="1" applyFont="1" applyFill="1" applyBorder="1" applyAlignment="1">
      <alignment horizontal="center" vertical="center"/>
    </xf>
    <xf numFmtId="168" fontId="32" fillId="6" borderId="0" xfId="0" applyNumberFormat="1" applyFont="1" applyFill="1"/>
    <xf numFmtId="0" fontId="5" fillId="6" borderId="14" xfId="0" applyFont="1" applyFill="1" applyBorder="1" applyAlignment="1">
      <alignment horizontal="left"/>
    </xf>
    <xf numFmtId="0" fontId="17" fillId="6" borderId="0" xfId="0" applyFont="1" applyFill="1"/>
    <xf numFmtId="0" fontId="26" fillId="6" borderId="0" xfId="0" applyFont="1" applyFill="1"/>
    <xf numFmtId="0" fontId="50" fillId="6" borderId="0" xfId="0" applyFont="1" applyFill="1" applyAlignment="1">
      <alignment horizontal="center"/>
    </xf>
    <xf numFmtId="0" fontId="34" fillId="6" borderId="0" xfId="0" applyFont="1" applyFill="1"/>
    <xf numFmtId="0" fontId="33" fillId="6" borderId="14" xfId="0" applyFont="1" applyFill="1" applyBorder="1"/>
    <xf numFmtId="1" fontId="5" fillId="6" borderId="15" xfId="0" applyNumberFormat="1" applyFont="1" applyFill="1" applyBorder="1" applyAlignment="1">
      <alignment horizontal="center"/>
    </xf>
    <xf numFmtId="168" fontId="32" fillId="0" borderId="15" xfId="0" applyNumberFormat="1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170" fontId="5" fillId="0" borderId="15" xfId="12" applyNumberFormat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26" fillId="6" borderId="15" xfId="0" applyFont="1" applyFill="1" applyBorder="1" applyAlignment="1">
      <alignment vertical="center" wrapText="1"/>
    </xf>
    <xf numFmtId="170" fontId="5" fillId="0" borderId="15" xfId="12" applyNumberFormat="1" applyFont="1" applyFill="1" applyBorder="1" applyAlignment="1">
      <alignment vertical="center"/>
    </xf>
    <xf numFmtId="0" fontId="31" fillId="6" borderId="14" xfId="0" applyFont="1" applyFill="1" applyBorder="1" applyAlignment="1">
      <alignment vertical="center"/>
    </xf>
    <xf numFmtId="168" fontId="5" fillId="6" borderId="14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168" fontId="5" fillId="6" borderId="15" xfId="0" applyNumberFormat="1" applyFont="1" applyFill="1" applyBorder="1" applyAlignment="1">
      <alignment vertical="center"/>
    </xf>
    <xf numFmtId="168" fontId="32" fillId="6" borderId="15" xfId="0" applyNumberFormat="1" applyFont="1" applyFill="1" applyBorder="1" applyAlignment="1">
      <alignment vertical="center"/>
    </xf>
    <xf numFmtId="0" fontId="5" fillId="6" borderId="15" xfId="0" applyFont="1" applyFill="1" applyBorder="1" applyAlignment="1">
      <alignment horizontal="left" vertical="center"/>
    </xf>
    <xf numFmtId="168" fontId="5" fillId="6" borderId="15" xfId="0" applyNumberFormat="1" applyFont="1" applyFill="1" applyBorder="1" applyAlignment="1">
      <alignment horizontal="center" vertical="center"/>
    </xf>
    <xf numFmtId="49" fontId="10" fillId="0" borderId="0" xfId="0" applyNumberFormat="1" applyFont="1"/>
    <xf numFmtId="171" fontId="0" fillId="6" borderId="15" xfId="12" applyNumberFormat="1" applyFont="1" applyFill="1" applyBorder="1" applyAlignment="1">
      <alignment horizontal="center"/>
    </xf>
    <xf numFmtId="170" fontId="4" fillId="6" borderId="0" xfId="0" applyNumberFormat="1" applyFont="1" applyFill="1" applyAlignment="1">
      <alignment horizontal="center"/>
    </xf>
    <xf numFmtId="0" fontId="7" fillId="0" borderId="17" xfId="2" applyBorder="1" applyAlignment="1">
      <alignment horizontal="center" vertical="center"/>
    </xf>
    <xf numFmtId="0" fontId="7" fillId="0" borderId="0" xfId="2" applyBorder="1" applyAlignment="1">
      <alignment horizontal="center" vertical="center"/>
    </xf>
    <xf numFmtId="168" fontId="5" fillId="0" borderId="14" xfId="0" applyNumberFormat="1" applyFont="1" applyBorder="1" applyAlignment="1">
      <alignment horizontal="right" vertical="center"/>
    </xf>
    <xf numFmtId="0" fontId="5" fillId="6" borderId="0" xfId="0" applyFont="1" applyFill="1" applyAlignment="1">
      <alignment horizontal="center" vertical="center"/>
    </xf>
    <xf numFmtId="0" fontId="56" fillId="6" borderId="0" xfId="0" applyFont="1" applyFill="1"/>
    <xf numFmtId="0" fontId="3" fillId="6" borderId="0" xfId="0" applyFont="1" applyFill="1"/>
    <xf numFmtId="166" fontId="3" fillId="6" borderId="0" xfId="0" applyNumberFormat="1" applyFont="1" applyFill="1" applyAlignment="1">
      <alignment horizontal="center"/>
    </xf>
    <xf numFmtId="43" fontId="27" fillId="6" borderId="0" xfId="10" applyFont="1" applyFill="1" applyAlignment="1">
      <alignment horizontal="center"/>
    </xf>
    <xf numFmtId="164" fontId="17" fillId="6" borderId="0" xfId="0" applyNumberFormat="1" applyFont="1" applyFill="1"/>
    <xf numFmtId="0" fontId="5" fillId="6" borderId="14" xfId="0" applyFont="1" applyFill="1" applyBorder="1" applyAlignment="1">
      <alignment vertical="center"/>
    </xf>
    <xf numFmtId="0" fontId="56" fillId="6" borderId="15" xfId="0" applyFont="1" applyFill="1" applyBorder="1" applyAlignment="1">
      <alignment wrapText="1"/>
    </xf>
    <xf numFmtId="168" fontId="32" fillId="6" borderId="14" xfId="0" applyNumberFormat="1" applyFont="1" applyFill="1" applyBorder="1"/>
    <xf numFmtId="170" fontId="5" fillId="6" borderId="14" xfId="12" applyNumberFormat="1" applyFont="1" applyFill="1" applyBorder="1" applyAlignment="1">
      <alignment horizontal="right" indent="1"/>
    </xf>
    <xf numFmtId="168" fontId="53" fillId="7" borderId="0" xfId="0" applyNumberFormat="1" applyFont="1" applyFill="1" applyAlignment="1">
      <alignment horizontal="center"/>
    </xf>
    <xf numFmtId="168" fontId="34" fillId="6" borderId="15" xfId="0" applyNumberFormat="1" applyFont="1" applyFill="1" applyBorder="1"/>
    <xf numFmtId="0" fontId="26" fillId="6" borderId="15" xfId="0" applyFont="1" applyFill="1" applyBorder="1" applyAlignment="1">
      <alignment horizontal="left" indent="1"/>
    </xf>
    <xf numFmtId="0" fontId="59" fillId="6" borderId="14" xfId="0" applyFont="1" applyFill="1" applyBorder="1"/>
    <xf numFmtId="168" fontId="5" fillId="6" borderId="0" xfId="0" applyNumberFormat="1" applyFont="1" applyFill="1" applyAlignment="1">
      <alignment vertical="center"/>
    </xf>
    <xf numFmtId="0" fontId="34" fillId="6" borderId="0" xfId="0" applyFont="1" applyFill="1" applyAlignment="1">
      <alignment horizontal="center"/>
    </xf>
    <xf numFmtId="168" fontId="34" fillId="6" borderId="0" xfId="0" applyNumberFormat="1" applyFont="1" applyFill="1" applyAlignment="1">
      <alignment horizontal="center"/>
    </xf>
    <xf numFmtId="168" fontId="5" fillId="6" borderId="0" xfId="0" applyNumberFormat="1" applyFont="1" applyFill="1" applyAlignment="1">
      <alignment horizontal="right" indent="1"/>
    </xf>
    <xf numFmtId="170" fontId="5" fillId="6" borderId="0" xfId="12" applyNumberFormat="1" applyFont="1" applyFill="1" applyBorder="1" applyAlignment="1">
      <alignment horizontal="right" indent="1"/>
    </xf>
    <xf numFmtId="0" fontId="59" fillId="6" borderId="0" xfId="0" applyFont="1" applyFill="1"/>
    <xf numFmtId="0" fontId="33" fillId="6" borderId="0" xfId="0" applyFont="1" applyFill="1"/>
    <xf numFmtId="168" fontId="3" fillId="5" borderId="0" xfId="0" applyNumberFormat="1" applyFont="1" applyFill="1" applyAlignment="1">
      <alignment horizontal="center"/>
    </xf>
    <xf numFmtId="0" fontId="5" fillId="6" borderId="0" xfId="0" applyFont="1" applyFill="1" applyAlignment="1">
      <alignment horizontal="left"/>
    </xf>
    <xf numFmtId="170" fontId="5" fillId="6" borderId="0" xfId="12" applyNumberFormat="1" applyFont="1" applyFill="1" applyBorder="1" applyAlignment="1">
      <alignment vertical="center"/>
    </xf>
    <xf numFmtId="1" fontId="7" fillId="0" borderId="0" xfId="2" applyNumberForma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7" fillId="0" borderId="15" xfId="2" applyBorder="1" applyAlignment="1">
      <alignment horizontal="center" vertical="center"/>
    </xf>
    <xf numFmtId="168" fontId="5" fillId="6" borderId="15" xfId="0" applyNumberFormat="1" applyFont="1" applyFill="1" applyBorder="1" applyAlignment="1">
      <alignment horizontal="left"/>
    </xf>
    <xf numFmtId="164" fontId="17" fillId="6" borderId="9" xfId="0" applyNumberFormat="1" applyFont="1" applyFill="1" applyBorder="1"/>
    <xf numFmtId="168" fontId="32" fillId="6" borderId="0" xfId="0" applyNumberFormat="1" applyFont="1" applyFill="1" applyAlignment="1">
      <alignment vertical="center"/>
    </xf>
    <xf numFmtId="168" fontId="31" fillId="0" borderId="15" xfId="0" applyNumberFormat="1" applyFont="1" applyBorder="1"/>
    <xf numFmtId="0" fontId="26" fillId="3" borderId="15" xfId="0" applyFont="1" applyFill="1" applyBorder="1"/>
    <xf numFmtId="171" fontId="0" fillId="0" borderId="0" xfId="12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7" fillId="0" borderId="17" xfId="2" applyBorder="1" applyAlignment="1">
      <alignment horizontal="center" vertical="center"/>
    </xf>
    <xf numFmtId="0" fontId="7" fillId="0" borderId="0" xfId="2" applyBorder="1" applyAlignment="1">
      <alignment horizontal="center" vertical="center"/>
    </xf>
    <xf numFmtId="1" fontId="7" fillId="0" borderId="0" xfId="2" applyNumberFormat="1" applyAlignment="1">
      <alignment horizontal="center" vertical="center"/>
    </xf>
    <xf numFmtId="0" fontId="7" fillId="0" borderId="14" xfId="2" applyBorder="1" applyAlignment="1">
      <alignment horizontal="center" vertical="center"/>
    </xf>
    <xf numFmtId="0" fontId="7" fillId="0" borderId="17" xfId="2" quotePrefix="1" applyBorder="1" applyAlignment="1">
      <alignment horizontal="center" vertical="center"/>
    </xf>
    <xf numFmtId="0" fontId="7" fillId="0" borderId="14" xfId="2" quotePrefix="1" applyBorder="1" applyAlignment="1">
      <alignment horizontal="center" vertical="center"/>
    </xf>
    <xf numFmtId="0" fontId="24" fillId="0" borderId="1" xfId="0" applyFont="1" applyBorder="1" applyAlignment="1">
      <alignment horizontal="left"/>
    </xf>
    <xf numFmtId="0" fontId="24" fillId="0" borderId="2" xfId="0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8" borderId="0" xfId="0" applyFont="1" applyFill="1" applyAlignment="1">
      <alignment horizontal="center" vertical="center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/>
    </xf>
    <xf numFmtId="0" fontId="39" fillId="0" borderId="5" xfId="0" applyFont="1" applyBorder="1" applyAlignment="1">
      <alignment horizontal="left" vertical="top"/>
    </xf>
    <xf numFmtId="0" fontId="39" fillId="0" borderId="7" xfId="0" applyFont="1" applyBorder="1" applyAlignment="1">
      <alignment horizontal="left" vertical="top"/>
    </xf>
    <xf numFmtId="0" fontId="39" fillId="0" borderId="8" xfId="0" applyFont="1" applyBorder="1" applyAlignment="1">
      <alignment horizontal="left" vertical="top"/>
    </xf>
    <xf numFmtId="0" fontId="26" fillId="6" borderId="15" xfId="0" applyFont="1" applyFill="1" applyBorder="1" applyAlignment="1">
      <alignment horizontal="left" wrapText="1"/>
    </xf>
    <xf numFmtId="168" fontId="5" fillId="6" borderId="17" xfId="0" applyNumberFormat="1" applyFont="1" applyFill="1" applyBorder="1" applyAlignment="1">
      <alignment horizontal="center" vertical="center"/>
    </xf>
    <xf numFmtId="168" fontId="5" fillId="6" borderId="14" xfId="0" applyNumberFormat="1" applyFont="1" applyFill="1" applyBorder="1" applyAlignment="1">
      <alignment horizontal="center" vertical="center"/>
    </xf>
    <xf numFmtId="168" fontId="5" fillId="6" borderId="18" xfId="0" applyNumberFormat="1" applyFont="1" applyFill="1" applyBorder="1" applyAlignment="1">
      <alignment horizontal="center" vertical="center" wrapText="1"/>
    </xf>
    <xf numFmtId="168" fontId="5" fillId="6" borderId="0" xfId="0" applyNumberFormat="1" applyFont="1" applyFill="1" applyAlignment="1">
      <alignment horizontal="center" vertical="center" wrapText="1"/>
    </xf>
    <xf numFmtId="168" fontId="5" fillId="6" borderId="14" xfId="0" applyNumberFormat="1" applyFont="1" applyFill="1" applyBorder="1" applyAlignment="1">
      <alignment horizontal="center" vertical="center" wrapText="1"/>
    </xf>
    <xf numFmtId="170" fontId="5" fillId="6" borderId="18" xfId="12" applyNumberFormat="1" applyFont="1" applyFill="1" applyBorder="1" applyAlignment="1">
      <alignment horizontal="center" vertical="center"/>
    </xf>
    <xf numFmtId="170" fontId="5" fillId="6" borderId="0" xfId="12" applyNumberFormat="1" applyFont="1" applyFill="1" applyBorder="1" applyAlignment="1">
      <alignment horizontal="center" vertical="center"/>
    </xf>
    <xf numFmtId="170" fontId="5" fillId="6" borderId="14" xfId="12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43" fontId="27" fillId="6" borderId="9" xfId="1" applyFont="1" applyFill="1" applyBorder="1" applyAlignment="1">
      <alignment horizontal="center"/>
    </xf>
    <xf numFmtId="166" fontId="0" fillId="6" borderId="9" xfId="0" applyNumberFormat="1" applyFill="1" applyBorder="1"/>
    <xf numFmtId="0" fontId="17" fillId="6" borderId="9" xfId="0" applyFont="1" applyFill="1" applyBorder="1"/>
    <xf numFmtId="43" fontId="27" fillId="6" borderId="9" xfId="10" applyFont="1" applyFill="1" applyBorder="1" applyAlignment="1">
      <alignment horizontal="center"/>
    </xf>
    <xf numFmtId="0" fontId="26" fillId="6" borderId="14" xfId="0" applyFont="1" applyFill="1" applyBorder="1"/>
    <xf numFmtId="0" fontId="5" fillId="6" borderId="0" xfId="0" applyFont="1" applyFill="1" applyAlignment="1">
      <alignment horizontal="center"/>
    </xf>
    <xf numFmtId="168" fontId="5" fillId="6" borderId="14" xfId="0" applyNumberFormat="1" applyFont="1" applyFill="1" applyBorder="1" applyAlignment="1">
      <alignment horizontal="left"/>
    </xf>
    <xf numFmtId="170" fontId="5" fillId="6" borderId="0" xfId="12" applyNumberFormat="1" applyFont="1" applyFill="1" applyBorder="1" applyAlignment="1">
      <alignment horizontal="center"/>
    </xf>
    <xf numFmtId="0" fontId="17" fillId="6" borderId="0" xfId="0" applyFont="1" applyFill="1" applyAlignment="1">
      <alignment vertical="center"/>
    </xf>
    <xf numFmtId="166" fontId="0" fillId="6" borderId="9" xfId="0" applyNumberFormat="1" applyFill="1" applyBorder="1" applyAlignment="1">
      <alignment horizontal="center"/>
    </xf>
    <xf numFmtId="166" fontId="0" fillId="6" borderId="9" xfId="0" applyNumberFormat="1" applyFill="1" applyBorder="1" applyAlignment="1">
      <alignment vertical="center"/>
    </xf>
    <xf numFmtId="0" fontId="26" fillId="6" borderId="9" xfId="0" applyFont="1" applyFill="1" applyBorder="1"/>
    <xf numFmtId="0" fontId="5" fillId="6" borderId="14" xfId="0" applyFont="1" applyFill="1" applyBorder="1" applyAlignment="1">
      <alignment horizontal="center"/>
    </xf>
  </cellXfs>
  <cellStyles count="13">
    <cellStyle name="Euro" xfId="6" xr:uid="{BA023B58-271A-4E7C-AC40-C0B2EC6F435E}"/>
    <cellStyle name="Hyperlink" xfId="9" xr:uid="{00000000-000B-0000-0000-000008000000}"/>
    <cellStyle name="Lien hypertexte" xfId="2" builtinId="8"/>
    <cellStyle name="Milliers" xfId="1" builtinId="3"/>
    <cellStyle name="Milliers 2" xfId="3" xr:uid="{E6CE4DBA-B126-4525-B314-CC300E563FF7}"/>
    <cellStyle name="Milliers 2 2" xfId="12" xr:uid="{EADF166B-0D1F-46F7-82F8-9B95F8A2D31F}"/>
    <cellStyle name="Milliers 3" xfId="10" xr:uid="{29E62938-517D-43B6-8815-7C88B168B62B}"/>
    <cellStyle name="Normal" xfId="0" builtinId="0"/>
    <cellStyle name="Normal 2" xfId="7" xr:uid="{6C9AFCD8-A798-4CF6-9149-C61337A68973}"/>
    <cellStyle name="Normal 3" xfId="5" xr:uid="{8B1FF771-9A5C-45C6-A379-707B9065A9CC}"/>
    <cellStyle name="Normal_Surface programme CH Loos 070612" xfId="4" xr:uid="{86FEADCC-6E7C-4BE1-B364-1EE243B4D285}"/>
    <cellStyle name="Pourcentage" xfId="11" builtinId="5"/>
    <cellStyle name="Pourcentage 2" xfId="8" xr:uid="{1C8A2975-8023-4B12-ABBD-68D8ADD05957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FFCC"/>
      <color rgb="FFFFCCFF"/>
      <color rgb="FFAAC811"/>
      <color rgb="FF2A2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azarsfr.sharepoint.com/sites/Communautprogrammationimmobilire/Documents%20partages/General/HELORA/3.%20Productions/5.%20Phase%202%20-%20TdS%20&amp;%20SF/Exemples/V2025_TabSurfaces_V6_190709.xlsx" TargetMode="External"/><Relationship Id="rId1" Type="http://schemas.openxmlformats.org/officeDocument/2006/relationships/externalLinkPath" Target="/sites/Communautprogrammationimmobilire/Documents%20partages/General/HELORA/3.%20Productions/5.%20Phase%202%20-%20TdS%20&amp;%20SF/Exemples/V2025_TabSurfaces_V6_1907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ynthese"/>
      <sheetName val="Comparaison"/>
      <sheetName val="LocauxTypes"/>
      <sheetName val="ComLogAdm"/>
      <sheetName val="PalierHC"/>
      <sheetName val="PalierMT"/>
      <sheetName val="Hall"/>
      <sheetName val="Admiss"/>
      <sheetName val="GalCom"/>
      <sheetName val="HCUSCD"/>
      <sheetName val="HCUSGSp_ext"/>
      <sheetName val="HCUSGSp"/>
      <sheetName val="HCUSD"/>
      <sheetName val="HCMater"/>
      <sheetName val="HCMIC"/>
      <sheetName val="HCHdJE"/>
      <sheetName val="USPsyc"/>
      <sheetName val="USIntf"/>
      <sheetName val="Neonat"/>
      <sheetName val="HdJChir"/>
      <sheetName val="HdJEnd"/>
      <sheetName val="HdJOnc"/>
      <sheetName val="HdJG"/>
      <sheetName val="PMA"/>
      <sheetName val="DIALYSE"/>
      <sheetName val="IMGSENO"/>
      <sheetName val="RADIOTH"/>
      <sheetName val="MEDNucl"/>
      <sheetName val="Brancard"/>
      <sheetName val="LABOBIO"/>
      <sheetName val="LABOACP"/>
      <sheetName val="CPRELEV"/>
      <sheetName val="QUAOP"/>
      <sheetName val="QUAAC"/>
      <sheetName val="ENDOSC"/>
      <sheetName val="CoroAng"/>
      <sheetName val="HPUrg"/>
      <sheetName val="Urgence"/>
      <sheetName val="PMG"/>
      <sheetName val="Pharma"/>
      <sheetName val="PrepCyto"/>
      <sheetName val="Sterili"/>
      <sheetName val="PTReva"/>
      <sheetName val="Consult"/>
      <sheetName val="CtrConf"/>
      <sheetName val="AdmGen"/>
      <sheetName val="AdmLog"/>
      <sheetName val="TertMed"/>
      <sheetName val="CuisRel"/>
      <sheetName val="RestEnt"/>
      <sheetName val="PltQuai"/>
      <sheetName val="Archiv"/>
      <sheetName val="MagGen"/>
      <sheetName val="Vestia"/>
      <sheetName val="CtrleLit"/>
      <sheetName val="EntBio"/>
      <sheetName val="ServInfo"/>
      <sheetName val="ServTech"/>
      <sheetName val="Biomed"/>
      <sheetName val="Morg"/>
      <sheetName val="ChGrde"/>
      <sheetName val="Inter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éonie Boone" id="{87EEE29A-5E56-42F1-A379-A9D1FBCAF1B7}" userId="S::leonie.boone@mazars.fr::d7e95705-e759-430d-908a-1c63718991eb" providerId="AD"/>
</personList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42" dT="2025-05-13T12:20:24.92" personId="{87EEE29A-5E56-42F1-A379-A9D1FBCAF1B7}" id="{095BF647-DBC1-436D-B843-48017841640B}">
    <text xml:space="preserve">Pas de borne de réchauffe pour les chariots repas ?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4C08C-D876-4694-85E5-B159DA66137E}">
  <sheetPr>
    <tabColor theme="4" tint="0.79998168889431442"/>
    <pageSetUpPr fitToPage="1"/>
  </sheetPr>
  <dimension ref="A1:K98"/>
  <sheetViews>
    <sheetView view="pageBreakPreview" topLeftCell="A14" zoomScale="85" zoomScaleNormal="100" workbookViewId="0">
      <selection activeCell="J44" sqref="J44"/>
    </sheetView>
  </sheetViews>
  <sheetFormatPr baseColWidth="10" defaultColWidth="11.42578125" defaultRowHeight="15"/>
  <cols>
    <col min="1" max="1" width="3.5703125" customWidth="1"/>
    <col min="2" max="2" width="2.5703125" style="6" customWidth="1"/>
  </cols>
  <sheetData>
    <row r="1" spans="1:11" ht="15.75">
      <c r="B1" s="4"/>
      <c r="C1" s="5" t="s">
        <v>0</v>
      </c>
    </row>
    <row r="2" spans="1:11" ht="15.75">
      <c r="B2" s="9"/>
      <c r="C2" s="10" t="s">
        <v>1</v>
      </c>
    </row>
    <row r="3" spans="1:11" ht="15.75">
      <c r="B3" s="9"/>
      <c r="C3" s="11" t="s">
        <v>2</v>
      </c>
    </row>
    <row r="4" spans="1:11" ht="15.75">
      <c r="B4" s="9"/>
      <c r="C4" s="11"/>
    </row>
    <row r="5" spans="1:11" ht="15.75">
      <c r="B5" s="9"/>
      <c r="C5" s="11"/>
    </row>
    <row r="6" spans="1:11" ht="15.75">
      <c r="B6" s="9"/>
      <c r="C6" s="11"/>
    </row>
    <row r="7" spans="1:11" ht="15.75">
      <c r="B7" s="9"/>
      <c r="C7" s="11"/>
    </row>
    <row r="8" spans="1:11">
      <c r="B8" s="9"/>
    </row>
    <row r="9" spans="1:11" ht="15.75">
      <c r="A9" s="39"/>
      <c r="B9" s="4"/>
    </row>
    <row r="10" spans="1:11" ht="15.75">
      <c r="A10" s="39"/>
      <c r="B10" s="4"/>
    </row>
    <row r="11" spans="1:11" ht="16.5" thickBot="1">
      <c r="A11" s="39"/>
      <c r="B11" s="4"/>
    </row>
    <row r="12" spans="1:11" ht="57.6" customHeight="1">
      <c r="B12" s="4"/>
      <c r="D12" s="378" t="s">
        <v>3</v>
      </c>
      <c r="E12" s="379"/>
      <c r="F12" s="379"/>
      <c r="G12" s="379"/>
      <c r="H12" s="379"/>
      <c r="I12" s="379"/>
      <c r="J12" s="379"/>
      <c r="K12" s="380"/>
    </row>
    <row r="13" spans="1:11" ht="36.6" customHeight="1" thickBot="1">
      <c r="B13" s="4"/>
      <c r="D13" s="381" t="s">
        <v>4</v>
      </c>
      <c r="E13" s="382"/>
      <c r="F13" s="382"/>
      <c r="G13" s="382"/>
      <c r="H13" s="382"/>
      <c r="I13" s="382"/>
      <c r="J13" s="382"/>
      <c r="K13" s="383"/>
    </row>
    <row r="14" spans="1:11" ht="23.1" customHeight="1" thickBot="1">
      <c r="B14" s="4"/>
    </row>
    <row r="15" spans="1:11" ht="36" customHeight="1" thickBot="1">
      <c r="B15" s="4"/>
      <c r="D15" s="384" t="s">
        <v>5</v>
      </c>
      <c r="E15" s="385"/>
      <c r="F15" s="385"/>
      <c r="G15" s="385"/>
      <c r="H15" s="385"/>
      <c r="I15" s="385"/>
      <c r="J15" s="385"/>
      <c r="K15" s="386"/>
    </row>
    <row r="16" spans="1:11" ht="15.75">
      <c r="B16" s="4"/>
    </row>
    <row r="17" spans="2:2" ht="15.75">
      <c r="B17" s="4"/>
    </row>
    <row r="18" spans="2:2" ht="15.75">
      <c r="B18" s="4"/>
    </row>
    <row r="19" spans="2:2" ht="15.75">
      <c r="B19" s="4"/>
    </row>
    <row r="20" spans="2:2" ht="15.75">
      <c r="B20" s="4"/>
    </row>
    <row r="21" spans="2:2" ht="15.75">
      <c r="B21" s="4"/>
    </row>
    <row r="22" spans="2:2" ht="15.75">
      <c r="B22" s="4"/>
    </row>
    <row r="23" spans="2:2" ht="15.75">
      <c r="B23" s="4"/>
    </row>
    <row r="24" spans="2:2" ht="15.75">
      <c r="B24" s="4"/>
    </row>
    <row r="25" spans="2:2" ht="15.75">
      <c r="B25" s="4"/>
    </row>
    <row r="26" spans="2:2" ht="15.75">
      <c r="B26" s="4"/>
    </row>
    <row r="27" spans="2:2" ht="15.75">
      <c r="B27" s="4"/>
    </row>
    <row r="28" spans="2:2" ht="15.75">
      <c r="B28" s="4"/>
    </row>
    <row r="29" spans="2:2" ht="15.75">
      <c r="B29" s="4"/>
    </row>
    <row r="30" spans="2:2" ht="15.75">
      <c r="B30" s="4"/>
    </row>
    <row r="31" spans="2:2" ht="15.75">
      <c r="B31" s="4"/>
    </row>
    <row r="32" spans="2:2" ht="15.75">
      <c r="B32" s="4"/>
    </row>
    <row r="33" spans="2:11" ht="15.75">
      <c r="B33" s="4"/>
    </row>
    <row r="34" spans="2:11" ht="15.75">
      <c r="B34" s="4"/>
    </row>
    <row r="35" spans="2:11" ht="15.75">
      <c r="B35" s="4"/>
    </row>
    <row r="36" spans="2:11" ht="15.75">
      <c r="B36" s="4"/>
    </row>
    <row r="37" spans="2:11" ht="15.75">
      <c r="B37" s="4"/>
    </row>
    <row r="38" spans="2:11" ht="15.75">
      <c r="B38" s="4"/>
    </row>
    <row r="39" spans="2:11" ht="15.75">
      <c r="B39" s="4"/>
    </row>
    <row r="40" spans="2:11" ht="15.75">
      <c r="B40" s="4"/>
    </row>
    <row r="41" spans="2:11" ht="15.75">
      <c r="B41" s="4"/>
    </row>
    <row r="42" spans="2:11" ht="15.75">
      <c r="B42" s="4"/>
    </row>
    <row r="43" spans="2:11" ht="15.75">
      <c r="B43" s="4"/>
      <c r="J43" s="101">
        <v>45748</v>
      </c>
    </row>
    <row r="44" spans="2:11" ht="15.75">
      <c r="B44" s="4"/>
    </row>
    <row r="45" spans="2:11" ht="15.75">
      <c r="B45" s="4"/>
    </row>
    <row r="46" spans="2:11" ht="15.75">
      <c r="B46" s="4"/>
      <c r="C46" s="102"/>
      <c r="D46" s="102"/>
      <c r="E46" s="102"/>
      <c r="F46" s="102"/>
      <c r="G46" s="102"/>
      <c r="H46" s="102"/>
      <c r="I46" s="102"/>
      <c r="J46" s="102"/>
      <c r="K46" s="102"/>
    </row>
    <row r="47" spans="2:11" ht="15.75">
      <c r="B47" s="4"/>
    </row>
    <row r="48" spans="2:11" ht="15.75">
      <c r="B48" s="4"/>
    </row>
    <row r="49" spans="2:2" ht="15.75">
      <c r="B49" s="4"/>
    </row>
    <row r="50" spans="2:2" ht="15.75">
      <c r="B50" s="4"/>
    </row>
    <row r="51" spans="2:2" ht="15.75">
      <c r="B51" s="4"/>
    </row>
    <row r="52" spans="2:2" ht="15.75">
      <c r="B52" s="4"/>
    </row>
    <row r="53" spans="2:2" ht="15.75">
      <c r="B53" s="4"/>
    </row>
    <row r="54" spans="2:2" ht="15.75">
      <c r="B54" s="4"/>
    </row>
    <row r="55" spans="2:2" ht="15.75">
      <c r="B55" s="4"/>
    </row>
    <row r="56" spans="2:2" ht="15.75">
      <c r="B56" s="4"/>
    </row>
    <row r="57" spans="2:2" ht="15.75">
      <c r="B57" s="4"/>
    </row>
    <row r="58" spans="2:2" ht="15.75">
      <c r="B58" s="4"/>
    </row>
    <row r="59" spans="2:2" ht="15.75">
      <c r="B59" s="4"/>
    </row>
    <row r="60" spans="2:2" ht="15.75">
      <c r="B60" s="4"/>
    </row>
    <row r="61" spans="2:2" ht="15.75">
      <c r="B61" s="4"/>
    </row>
    <row r="62" spans="2:2" ht="15.75">
      <c r="B62" s="4"/>
    </row>
    <row r="63" spans="2:2" ht="15.75">
      <c r="B63" s="4"/>
    </row>
    <row r="64" spans="2:2" ht="15.75">
      <c r="B64" s="4"/>
    </row>
    <row r="65" spans="2:2" ht="15.75">
      <c r="B65" s="4"/>
    </row>
    <row r="66" spans="2:2" ht="15.75">
      <c r="B66" s="4"/>
    </row>
    <row r="67" spans="2:2" ht="15.75">
      <c r="B67" s="4"/>
    </row>
    <row r="68" spans="2:2" ht="15.75">
      <c r="B68" s="4"/>
    </row>
    <row r="69" spans="2:2" ht="15.75">
      <c r="B69" s="4"/>
    </row>
    <row r="70" spans="2:2" ht="15.75">
      <c r="B70" s="4"/>
    </row>
    <row r="71" spans="2:2" ht="15.75">
      <c r="B71" s="4"/>
    </row>
    <row r="72" spans="2:2" ht="15.75">
      <c r="B72" s="4"/>
    </row>
    <row r="73" spans="2:2" ht="15.75">
      <c r="B73" s="4"/>
    </row>
    <row r="74" spans="2:2" ht="15.75">
      <c r="B74" s="4"/>
    </row>
    <row r="75" spans="2:2" ht="15.75">
      <c r="B75" s="4"/>
    </row>
    <row r="76" spans="2:2" ht="15.75">
      <c r="B76" s="4"/>
    </row>
    <row r="77" spans="2:2" ht="15.75">
      <c r="B77" s="4"/>
    </row>
    <row r="78" spans="2:2" ht="15.75">
      <c r="B78" s="4"/>
    </row>
    <row r="79" spans="2:2" ht="15.75">
      <c r="B79" s="4"/>
    </row>
    <row r="80" spans="2:2" ht="15.75">
      <c r="B80" s="4"/>
    </row>
    <row r="81" spans="1:2" ht="15.75">
      <c r="B81" s="4"/>
    </row>
    <row r="82" spans="1:2" ht="15.75">
      <c r="B82" s="4"/>
    </row>
    <row r="83" spans="1:2" ht="15.75">
      <c r="B83" s="4"/>
    </row>
    <row r="84" spans="1:2" ht="15.75">
      <c r="B84" s="4"/>
    </row>
    <row r="85" spans="1:2" ht="15.75">
      <c r="B85" s="4"/>
    </row>
    <row r="86" spans="1:2" ht="15.75">
      <c r="B86" s="4"/>
    </row>
    <row r="87" spans="1:2" ht="15.75">
      <c r="B87" s="4"/>
    </row>
    <row r="88" spans="1:2" ht="15.75">
      <c r="B88" s="4"/>
    </row>
    <row r="89" spans="1:2" ht="18.75">
      <c r="A89" s="40"/>
      <c r="B89" s="4"/>
    </row>
    <row r="90" spans="1:2" ht="15.75">
      <c r="B90" s="4"/>
    </row>
    <row r="91" spans="1:2" ht="18.75">
      <c r="A91" s="40"/>
      <c r="B91" s="4"/>
    </row>
    <row r="92" spans="1:2" ht="15.75">
      <c r="B92" s="4"/>
    </row>
    <row r="93" spans="1:2" ht="18.75">
      <c r="A93" s="40"/>
      <c r="B93" s="4"/>
    </row>
    <row r="94" spans="1:2" ht="15.75">
      <c r="B94" s="4"/>
    </row>
    <row r="95" spans="1:2" ht="18.75">
      <c r="A95" s="40"/>
      <c r="B95" s="4"/>
    </row>
    <row r="96" spans="1:2" ht="15.75">
      <c r="B96" s="4"/>
    </row>
    <row r="97" spans="2:2" ht="15.75">
      <c r="B97" s="4"/>
    </row>
    <row r="98" spans="2:2" ht="15.75">
      <c r="B98" s="4"/>
    </row>
  </sheetData>
  <mergeCells count="3">
    <mergeCell ref="D12:K12"/>
    <mergeCell ref="D13:K13"/>
    <mergeCell ref="D15:K1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&amp;LHELORA&amp;CRéférentiel surfacique&amp;Rversion Novembre 2023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DAE94-FA9C-40A5-823C-5529DDEB08D0}">
  <sheetPr>
    <tabColor rgb="FF99FFCC"/>
  </sheetPr>
  <dimension ref="B1:R72"/>
  <sheetViews>
    <sheetView showGridLines="0" topLeftCell="A20" zoomScale="90" zoomScaleNormal="90" workbookViewId="0">
      <selection activeCell="D12" sqref="D12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51.140625" style="6" customWidth="1"/>
    <col min="6" max="8" width="6.85546875" style="55" customWidth="1"/>
    <col min="9" max="9" width="16" style="60" customWidth="1"/>
    <col min="10" max="10" width="35.42578125" style="205" customWidth="1"/>
    <col min="11" max="11" width="10.570312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P1" s="104" t="s">
        <v>813</v>
      </c>
    </row>
    <row r="2" spans="2:18" ht="18.75">
      <c r="B2" s="9"/>
      <c r="C2" s="9" t="s">
        <v>0</v>
      </c>
      <c r="P2" s="70"/>
    </row>
    <row r="3" spans="2:18" ht="15.75">
      <c r="B3" s="9"/>
      <c r="C3" s="120"/>
    </row>
    <row r="4" spans="2:18">
      <c r="C4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>
      <c r="C7" s="13"/>
      <c r="D7" s="400" t="s">
        <v>911</v>
      </c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  <c r="R9" s="14"/>
    </row>
    <row r="10" spans="2:18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8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8" s="1" customFormat="1" ht="34.5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388</v>
      </c>
      <c r="I13" s="56" t="s">
        <v>388</v>
      </c>
      <c r="J13" s="206" t="s">
        <v>390</v>
      </c>
      <c r="K13" s="17" t="s">
        <v>391</v>
      </c>
      <c r="L13" s="16" t="s">
        <v>392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 ht="11.25" customHeight="1">
      <c r="C14" s="2"/>
      <c r="D14" s="2"/>
      <c r="E14" s="22"/>
      <c r="F14" s="57"/>
      <c r="G14" s="57"/>
      <c r="H14" s="57"/>
      <c r="I14" s="61">
        <f>SUM(I16+I60+I63+I66)</f>
        <v>1564</v>
      </c>
      <c r="J14" s="54"/>
      <c r="K14" s="111"/>
      <c r="L14" s="61">
        <f>SUM(L16+L66+L60+L63)</f>
        <v>2106.6000000000004</v>
      </c>
      <c r="M14" s="37"/>
      <c r="N14" s="38"/>
      <c r="O14" s="38"/>
      <c r="P14" s="38"/>
    </row>
    <row r="15" spans="2:18" ht="7.5" hidden="1" customHeight="1">
      <c r="L15" s="55"/>
      <c r="M15" s="35"/>
      <c r="N15" s="36"/>
      <c r="O15" s="36"/>
      <c r="P15" s="36"/>
    </row>
    <row r="16" spans="2:18" ht="24" customHeight="1">
      <c r="C16" s="157" t="s">
        <v>348</v>
      </c>
      <c r="D16" s="127"/>
      <c r="E16" s="127"/>
      <c r="F16" s="127"/>
      <c r="G16" s="127"/>
      <c r="H16" s="127"/>
      <c r="I16" s="185">
        <f>I17+I25</f>
        <v>1498</v>
      </c>
      <c r="J16" s="207"/>
      <c r="K16" s="127">
        <v>1.35</v>
      </c>
      <c r="L16" s="81">
        <f>K16*I16</f>
        <v>2022.3000000000002</v>
      </c>
      <c r="M16" s="127"/>
      <c r="N16" s="127"/>
      <c r="O16" s="127"/>
      <c r="P16" s="127"/>
    </row>
    <row r="17" spans="3:16">
      <c r="C17" s="158" t="s">
        <v>814</v>
      </c>
      <c r="D17" s="158"/>
      <c r="E17" s="158"/>
      <c r="F17" s="159"/>
      <c r="G17" s="159"/>
      <c r="H17" s="160">
        <f t="shared" ref="H17:H23" si="0">G17*F17</f>
        <v>0</v>
      </c>
      <c r="I17" s="161">
        <f>SUM(H17:H24)</f>
        <v>61</v>
      </c>
      <c r="J17" s="161"/>
      <c r="K17" s="162">
        <v>1.35</v>
      </c>
      <c r="L17" s="163">
        <f>K17*I17</f>
        <v>82.350000000000009</v>
      </c>
      <c r="M17" s="164"/>
      <c r="N17" s="165"/>
      <c r="O17" s="165"/>
      <c r="P17" s="165"/>
    </row>
    <row r="18" spans="3:16">
      <c r="C18" s="6"/>
      <c r="D18" s="115" t="s">
        <v>815</v>
      </c>
      <c r="E18" s="113"/>
      <c r="F18" s="143"/>
      <c r="G18" s="131"/>
      <c r="H18" s="144">
        <f t="shared" si="0"/>
        <v>0</v>
      </c>
      <c r="I18" s="145"/>
      <c r="J18" s="211"/>
      <c r="K18" s="152"/>
      <c r="L18" s="152"/>
      <c r="M18" s="152"/>
      <c r="N18" s="152"/>
      <c r="O18" s="152"/>
      <c r="P18" s="152"/>
    </row>
    <row r="19" spans="3:16">
      <c r="C19" s="146"/>
      <c r="D19" s="114"/>
      <c r="E19" s="116" t="s">
        <v>816</v>
      </c>
      <c r="F19" s="131">
        <v>1</v>
      </c>
      <c r="G19" s="134">
        <v>16</v>
      </c>
      <c r="H19" s="147">
        <f t="shared" si="0"/>
        <v>16</v>
      </c>
      <c r="I19" s="145"/>
      <c r="J19" s="203" t="s">
        <v>446</v>
      </c>
      <c r="K19" s="152"/>
      <c r="L19" s="152"/>
      <c r="M19" s="152"/>
      <c r="N19" s="152"/>
      <c r="O19" s="152"/>
      <c r="P19" s="152"/>
    </row>
    <row r="20" spans="3:16">
      <c r="C20" s="146"/>
      <c r="D20" s="114"/>
      <c r="E20" s="141" t="s">
        <v>817</v>
      </c>
      <c r="F20" s="131">
        <v>1</v>
      </c>
      <c r="G20" s="134">
        <v>15</v>
      </c>
      <c r="H20" s="147">
        <f t="shared" si="0"/>
        <v>15</v>
      </c>
      <c r="I20" s="145"/>
      <c r="J20" s="203" t="s">
        <v>818</v>
      </c>
      <c r="K20" s="152"/>
      <c r="L20" s="152"/>
      <c r="M20" s="152"/>
      <c r="N20" s="152"/>
      <c r="O20" s="152"/>
      <c r="P20" s="152"/>
    </row>
    <row r="21" spans="3:16">
      <c r="C21" s="146"/>
      <c r="D21" s="114"/>
      <c r="E21" s="116" t="s">
        <v>819</v>
      </c>
      <c r="F21" s="131">
        <v>1</v>
      </c>
      <c r="G21" s="134">
        <v>12</v>
      </c>
      <c r="H21" s="147">
        <f t="shared" si="0"/>
        <v>12</v>
      </c>
      <c r="I21" s="229"/>
      <c r="J21" s="203" t="s">
        <v>820</v>
      </c>
      <c r="K21" s="152"/>
      <c r="L21" s="152"/>
      <c r="M21" s="152"/>
      <c r="N21" s="152"/>
      <c r="O21" s="152"/>
      <c r="P21" s="152"/>
    </row>
    <row r="22" spans="3:16">
      <c r="C22" s="6"/>
      <c r="D22" s="114"/>
      <c r="E22" s="116" t="s">
        <v>255</v>
      </c>
      <c r="F22" s="143">
        <v>2</v>
      </c>
      <c r="G22" s="134">
        <v>3</v>
      </c>
      <c r="H22" s="147">
        <f t="shared" si="0"/>
        <v>6</v>
      </c>
      <c r="I22" s="145"/>
      <c r="J22" s="203"/>
      <c r="K22" s="152"/>
      <c r="L22" s="152"/>
      <c r="M22" s="152"/>
      <c r="N22" s="152"/>
      <c r="O22" s="152"/>
      <c r="P22" s="152"/>
    </row>
    <row r="23" spans="3:16">
      <c r="C23" s="6"/>
      <c r="D23" s="114"/>
      <c r="E23" s="116" t="s">
        <v>821</v>
      </c>
      <c r="F23" s="131">
        <v>1</v>
      </c>
      <c r="G23" s="134">
        <v>12</v>
      </c>
      <c r="H23" s="147">
        <f t="shared" si="0"/>
        <v>12</v>
      </c>
      <c r="I23" s="145"/>
      <c r="J23" s="203" t="s">
        <v>822</v>
      </c>
      <c r="K23" s="152"/>
      <c r="L23" s="152"/>
      <c r="M23" s="152"/>
      <c r="N23" s="152"/>
      <c r="O23" s="152"/>
      <c r="P23" s="152"/>
    </row>
    <row r="24" spans="3:16">
      <c r="C24" s="6"/>
      <c r="D24" s="115"/>
      <c r="E24" s="113"/>
      <c r="F24" s="143"/>
      <c r="G24" s="131"/>
      <c r="H24" s="147">
        <f>G24*F24</f>
        <v>0</v>
      </c>
      <c r="I24" s="145"/>
      <c r="J24" s="203"/>
      <c r="K24" s="91"/>
      <c r="L24" s="65"/>
      <c r="M24" s="31"/>
      <c r="N24" s="32"/>
      <c r="O24" s="32"/>
      <c r="P24" s="32"/>
    </row>
    <row r="25" spans="3:16">
      <c r="C25" s="158" t="s">
        <v>843</v>
      </c>
      <c r="D25" s="158"/>
      <c r="E25" s="158"/>
      <c r="F25" s="159"/>
      <c r="G25" s="159"/>
      <c r="H25" s="160"/>
      <c r="I25" s="161">
        <f>SUM(H27:H58)</f>
        <v>1437</v>
      </c>
      <c r="J25" s="161"/>
      <c r="K25" s="162">
        <v>1.35</v>
      </c>
      <c r="L25" s="163">
        <f>K25*I25</f>
        <v>1939.95</v>
      </c>
      <c r="M25" s="164"/>
      <c r="N25" s="165"/>
      <c r="O25" s="165"/>
      <c r="P25" s="165"/>
    </row>
    <row r="26" spans="3:16" s="86" customFormat="1">
      <c r="C26" s="299"/>
      <c r="D26" s="305" t="s">
        <v>823</v>
      </c>
      <c r="E26" s="287"/>
      <c r="F26" s="286"/>
      <c r="G26" s="309"/>
      <c r="H26" s="306">
        <f t="shared" ref="H26:H32" si="1">G26*F26</f>
        <v>0</v>
      </c>
      <c r="I26" s="303"/>
      <c r="J26" s="307"/>
      <c r="K26" s="243"/>
      <c r="L26" s="243"/>
      <c r="M26" s="243"/>
      <c r="N26" s="243"/>
      <c r="O26" s="243"/>
      <c r="P26" s="243"/>
    </row>
    <row r="27" spans="3:16" s="86" customFormat="1">
      <c r="C27" s="299"/>
      <c r="D27" s="237"/>
      <c r="E27" s="296" t="s">
        <v>56</v>
      </c>
      <c r="F27" s="286">
        <v>28</v>
      </c>
      <c r="G27" s="240">
        <v>15</v>
      </c>
      <c r="H27" s="302">
        <f t="shared" si="1"/>
        <v>420</v>
      </c>
      <c r="I27" s="303"/>
      <c r="J27" s="376" t="s">
        <v>824</v>
      </c>
      <c r="K27" s="243"/>
      <c r="L27" s="243"/>
      <c r="M27" s="243"/>
      <c r="N27" s="243"/>
      <c r="O27" s="243"/>
      <c r="P27" s="243"/>
    </row>
    <row r="28" spans="3:16" s="86" customFormat="1">
      <c r="C28" s="299"/>
      <c r="D28" s="237"/>
      <c r="E28" s="356" t="s">
        <v>58</v>
      </c>
      <c r="F28" s="286">
        <v>28</v>
      </c>
      <c r="G28" s="240">
        <v>5</v>
      </c>
      <c r="H28" s="302">
        <f t="shared" si="1"/>
        <v>140</v>
      </c>
      <c r="I28" s="303"/>
      <c r="J28" s="236" t="s">
        <v>825</v>
      </c>
      <c r="K28" s="243"/>
      <c r="L28" s="243"/>
      <c r="M28" s="243"/>
      <c r="N28" s="243"/>
      <c r="O28" s="243"/>
      <c r="P28" s="243"/>
    </row>
    <row r="29" spans="3:16" s="86" customFormat="1">
      <c r="C29" s="299"/>
      <c r="D29" s="237"/>
      <c r="E29" s="296" t="s">
        <v>826</v>
      </c>
      <c r="F29" s="286">
        <v>6</v>
      </c>
      <c r="G29" s="240">
        <v>24</v>
      </c>
      <c r="H29" s="302">
        <f t="shared" si="1"/>
        <v>144</v>
      </c>
      <c r="I29" s="303"/>
      <c r="J29" s="236"/>
      <c r="K29" s="243"/>
      <c r="L29" s="243"/>
      <c r="M29" s="243"/>
      <c r="N29" s="243"/>
      <c r="O29" s="243"/>
      <c r="P29" s="243"/>
    </row>
    <row r="30" spans="3:16" s="86" customFormat="1">
      <c r="C30" s="299"/>
      <c r="D30" s="237"/>
      <c r="E30" s="296" t="s">
        <v>827</v>
      </c>
      <c r="F30" s="300">
        <v>6</v>
      </c>
      <c r="G30" s="240">
        <v>5</v>
      </c>
      <c r="H30" s="302">
        <f t="shared" si="1"/>
        <v>30</v>
      </c>
      <c r="I30" s="303"/>
      <c r="J30" s="236" t="s">
        <v>828</v>
      </c>
      <c r="K30" s="243"/>
      <c r="L30" s="243"/>
      <c r="M30" s="243"/>
      <c r="N30" s="243"/>
      <c r="O30" s="243"/>
      <c r="P30" s="243"/>
    </row>
    <row r="31" spans="3:16" s="86" customFormat="1">
      <c r="C31" s="299"/>
      <c r="D31" s="237"/>
      <c r="E31" s="296" t="s">
        <v>829</v>
      </c>
      <c r="F31" s="286">
        <v>10</v>
      </c>
      <c r="G31" s="240">
        <v>22</v>
      </c>
      <c r="H31" s="302">
        <f t="shared" si="1"/>
        <v>220</v>
      </c>
      <c r="I31" s="303"/>
      <c r="J31" s="236" t="s">
        <v>908</v>
      </c>
      <c r="K31" s="243"/>
      <c r="L31" s="243"/>
      <c r="M31" s="243"/>
      <c r="N31" s="243"/>
      <c r="O31" s="243"/>
      <c r="P31" s="243"/>
    </row>
    <row r="32" spans="3:16" s="86" customFormat="1">
      <c r="C32" s="299"/>
      <c r="D32" s="237"/>
      <c r="E32" s="296" t="s">
        <v>830</v>
      </c>
      <c r="F32" s="286">
        <v>10</v>
      </c>
      <c r="G32" s="240">
        <v>5</v>
      </c>
      <c r="H32" s="302">
        <f t="shared" si="1"/>
        <v>50</v>
      </c>
      <c r="I32" s="303"/>
      <c r="J32" s="236" t="s">
        <v>828</v>
      </c>
      <c r="K32" s="243"/>
      <c r="L32" s="243"/>
      <c r="M32" s="243"/>
      <c r="N32" s="243"/>
      <c r="O32" s="243"/>
      <c r="P32" s="243"/>
    </row>
    <row r="33" spans="3:16" s="86" customFormat="1">
      <c r="C33" s="322"/>
      <c r="D33" s="237" t="s">
        <v>461</v>
      </c>
      <c r="E33" s="287"/>
      <c r="F33" s="286"/>
      <c r="G33" s="286"/>
      <c r="H33" s="302">
        <f t="shared" ref="H33:H38" si="2">G33*F33</f>
        <v>0</v>
      </c>
      <c r="I33" s="303"/>
      <c r="J33" s="236"/>
      <c r="K33" s="417"/>
      <c r="L33" s="418"/>
      <c r="M33" s="419"/>
      <c r="N33" s="373"/>
      <c r="O33" s="373"/>
      <c r="P33" s="373"/>
    </row>
    <row r="34" spans="3:16" s="86" customFormat="1">
      <c r="C34" s="323"/>
      <c r="D34" s="237"/>
      <c r="E34" s="356" t="s">
        <v>844</v>
      </c>
      <c r="F34" s="286">
        <v>1</v>
      </c>
      <c r="G34" s="240">
        <v>20</v>
      </c>
      <c r="H34" s="302">
        <f t="shared" si="2"/>
        <v>20</v>
      </c>
      <c r="I34" s="303"/>
      <c r="J34" s="236"/>
      <c r="K34" s="243"/>
      <c r="L34" s="243"/>
      <c r="M34" s="243"/>
      <c r="N34" s="243"/>
      <c r="O34" s="243"/>
      <c r="P34" s="243"/>
    </row>
    <row r="35" spans="3:16" s="86" customFormat="1">
      <c r="C35" s="299"/>
      <c r="D35" s="237"/>
      <c r="E35" s="356" t="s">
        <v>845</v>
      </c>
      <c r="F35" s="286">
        <v>1</v>
      </c>
      <c r="G35" s="240">
        <v>12</v>
      </c>
      <c r="H35" s="302">
        <f t="shared" si="2"/>
        <v>12</v>
      </c>
      <c r="I35" s="303"/>
      <c r="J35" s="358" t="s">
        <v>846</v>
      </c>
      <c r="K35" s="243"/>
      <c r="L35" s="243"/>
      <c r="M35" s="243"/>
      <c r="N35" s="243"/>
      <c r="O35" s="243"/>
      <c r="P35" s="243"/>
    </row>
    <row r="36" spans="3:16" s="86" customFormat="1">
      <c r="C36" s="323"/>
      <c r="D36" s="324"/>
      <c r="E36" s="356" t="s">
        <v>278</v>
      </c>
      <c r="F36" s="300">
        <v>1</v>
      </c>
      <c r="G36" s="325">
        <v>16</v>
      </c>
      <c r="H36" s="302">
        <f t="shared" si="2"/>
        <v>16</v>
      </c>
      <c r="I36" s="303"/>
      <c r="J36" s="358" t="s">
        <v>909</v>
      </c>
      <c r="K36" s="324"/>
      <c r="L36" s="324"/>
      <c r="M36" s="324"/>
      <c r="N36" s="324"/>
      <c r="O36" s="324"/>
      <c r="P36" s="324"/>
    </row>
    <row r="37" spans="3:16" s="86" customFormat="1">
      <c r="C37" s="323"/>
      <c r="D37" s="324"/>
      <c r="E37" s="356" t="s">
        <v>168</v>
      </c>
      <c r="F37" s="300">
        <v>1</v>
      </c>
      <c r="G37" s="325">
        <v>10</v>
      </c>
      <c r="H37" s="302">
        <f t="shared" si="2"/>
        <v>10</v>
      </c>
      <c r="I37" s="303"/>
      <c r="J37" s="358" t="s">
        <v>847</v>
      </c>
      <c r="K37" s="324"/>
      <c r="L37" s="324"/>
      <c r="M37" s="324"/>
      <c r="N37" s="324"/>
      <c r="O37" s="324"/>
      <c r="P37" s="324"/>
    </row>
    <row r="38" spans="3:16" s="86" customFormat="1">
      <c r="C38" s="323"/>
      <c r="D38" s="324"/>
      <c r="E38" s="296" t="s">
        <v>848</v>
      </c>
      <c r="F38" s="300">
        <v>1</v>
      </c>
      <c r="G38" s="325">
        <v>50</v>
      </c>
      <c r="H38" s="302">
        <f t="shared" si="2"/>
        <v>50</v>
      </c>
      <c r="I38" s="303"/>
      <c r="J38" s="358" t="s">
        <v>849</v>
      </c>
      <c r="K38" s="324"/>
      <c r="L38" s="324"/>
      <c r="M38" s="324"/>
      <c r="N38" s="324"/>
      <c r="O38" s="324"/>
      <c r="P38" s="324"/>
    </row>
    <row r="39" spans="3:16" s="86" customFormat="1" ht="18.75" customHeight="1">
      <c r="C39" s="299"/>
      <c r="D39" s="237"/>
      <c r="E39" s="335" t="s">
        <v>782</v>
      </c>
      <c r="F39" s="300">
        <v>1</v>
      </c>
      <c r="G39" s="301">
        <v>16</v>
      </c>
      <c r="H39" s="302">
        <f t="shared" ref="H39:H41" si="3">G39*F39</f>
        <v>16</v>
      </c>
      <c r="I39" s="303"/>
      <c r="J39" s="358" t="s">
        <v>783</v>
      </c>
      <c r="K39" s="324"/>
      <c r="L39" s="324"/>
      <c r="M39" s="324"/>
      <c r="N39" s="324"/>
      <c r="O39" s="324"/>
      <c r="P39" s="324"/>
    </row>
    <row r="40" spans="3:16" s="86" customFormat="1">
      <c r="C40" s="237"/>
      <c r="D40" s="248"/>
      <c r="E40" s="239" t="s">
        <v>590</v>
      </c>
      <c r="F40" s="240">
        <v>1</v>
      </c>
      <c r="G40" s="241"/>
      <c r="H40" s="242" t="s">
        <v>402</v>
      </c>
      <c r="I40" s="243"/>
      <c r="J40" s="358" t="s">
        <v>850</v>
      </c>
      <c r="K40" s="243"/>
      <c r="L40" s="243"/>
      <c r="M40" s="243"/>
      <c r="N40" s="243"/>
      <c r="O40" s="243"/>
      <c r="P40" s="237"/>
    </row>
    <row r="41" spans="3:16" s="86" customFormat="1" ht="18.75" customHeight="1">
      <c r="C41" s="299"/>
      <c r="D41" s="244"/>
      <c r="E41" s="359" t="s">
        <v>851</v>
      </c>
      <c r="F41" s="360">
        <v>1</v>
      </c>
      <c r="G41" s="361">
        <v>12</v>
      </c>
      <c r="H41" s="362">
        <f t="shared" si="3"/>
        <v>12</v>
      </c>
      <c r="I41" s="363"/>
      <c r="J41" s="364" t="s">
        <v>852</v>
      </c>
      <c r="K41" s="365"/>
      <c r="L41" s="365"/>
      <c r="M41" s="365"/>
      <c r="N41" s="365"/>
      <c r="O41" s="365"/>
      <c r="P41" s="365"/>
    </row>
    <row r="42" spans="3:16" s="86" customFormat="1">
      <c r="C42" s="323"/>
      <c r="D42" s="237"/>
      <c r="E42" s="356" t="s">
        <v>853</v>
      </c>
      <c r="F42" s="286">
        <v>1</v>
      </c>
      <c r="G42" s="240">
        <v>25</v>
      </c>
      <c r="H42" s="302">
        <f>G42*F42</f>
        <v>25</v>
      </c>
      <c r="I42" s="303"/>
      <c r="J42" s="364" t="s">
        <v>854</v>
      </c>
      <c r="K42" s="243"/>
      <c r="L42" s="243"/>
      <c r="M42" s="243"/>
      <c r="N42" s="243"/>
      <c r="O42" s="243"/>
      <c r="P42" s="243"/>
    </row>
    <row r="43" spans="3:16" s="86" customFormat="1">
      <c r="C43" s="299"/>
      <c r="D43" s="237" t="s">
        <v>831</v>
      </c>
      <c r="E43" s="287"/>
      <c r="F43" s="286"/>
      <c r="G43" s="286"/>
      <c r="H43" s="302">
        <f t="shared" ref="H43:H55" si="4">G43*F43</f>
        <v>0</v>
      </c>
      <c r="I43" s="303"/>
      <c r="J43" s="236"/>
      <c r="K43" s="420"/>
      <c r="L43" s="418"/>
      <c r="M43" s="419"/>
      <c r="N43" s="373"/>
      <c r="O43" s="373"/>
      <c r="P43" s="373"/>
    </row>
    <row r="44" spans="3:16" s="86" customFormat="1">
      <c r="C44" s="299"/>
      <c r="D44" s="237"/>
      <c r="E44" s="296" t="s">
        <v>832</v>
      </c>
      <c r="F44" s="286">
        <v>2</v>
      </c>
      <c r="G44" s="240">
        <v>20</v>
      </c>
      <c r="H44" s="302">
        <f t="shared" si="4"/>
        <v>40</v>
      </c>
      <c r="I44" s="303"/>
      <c r="J44" s="236" t="s">
        <v>833</v>
      </c>
      <c r="K44" s="243"/>
      <c r="L44" s="243"/>
      <c r="M44" s="243"/>
      <c r="N44" s="243"/>
      <c r="O44" s="243"/>
      <c r="P44" s="243"/>
    </row>
    <row r="45" spans="3:16" s="86" customFormat="1">
      <c r="C45" s="299"/>
      <c r="D45" s="237"/>
      <c r="E45" s="296" t="s">
        <v>657</v>
      </c>
      <c r="F45" s="286">
        <v>2</v>
      </c>
      <c r="G45" s="240">
        <v>12</v>
      </c>
      <c r="H45" s="302">
        <f t="shared" si="4"/>
        <v>24</v>
      </c>
      <c r="I45" s="303"/>
      <c r="J45" s="236"/>
      <c r="K45" s="243"/>
      <c r="L45" s="243"/>
      <c r="M45" s="243"/>
      <c r="N45" s="243"/>
      <c r="O45" s="243"/>
      <c r="P45" s="243"/>
    </row>
    <row r="46" spans="3:16" s="86" customFormat="1">
      <c r="C46" s="237"/>
      <c r="D46" s="318"/>
      <c r="E46" s="319" t="s">
        <v>658</v>
      </c>
      <c r="F46" s="246">
        <v>2</v>
      </c>
      <c r="G46" s="241">
        <v>10</v>
      </c>
      <c r="H46" s="246">
        <f>F46*G46</f>
        <v>20</v>
      </c>
      <c r="I46" s="243"/>
      <c r="J46" s="236"/>
      <c r="K46" s="247"/>
      <c r="L46" s="243"/>
      <c r="M46" s="243"/>
      <c r="N46" s="243"/>
      <c r="O46" s="247"/>
      <c r="P46" s="237"/>
    </row>
    <row r="47" spans="3:16" s="86" customFormat="1">
      <c r="C47" s="299"/>
      <c r="D47" s="237"/>
      <c r="E47" s="356" t="s">
        <v>834</v>
      </c>
      <c r="F47" s="286">
        <v>2</v>
      </c>
      <c r="G47" s="240">
        <v>20</v>
      </c>
      <c r="H47" s="302">
        <f t="shared" ref="H47:H58" si="5">G47*F47</f>
        <v>40</v>
      </c>
      <c r="I47" s="303"/>
      <c r="J47" s="236" t="s">
        <v>910</v>
      </c>
      <c r="K47" s="243"/>
      <c r="L47" s="243"/>
      <c r="M47" s="243"/>
      <c r="N47" s="243"/>
      <c r="O47" s="243"/>
      <c r="P47" s="243"/>
    </row>
    <row r="48" spans="3:16" s="86" customFormat="1">
      <c r="C48" s="299"/>
      <c r="D48" s="237"/>
      <c r="E48" s="296" t="s">
        <v>835</v>
      </c>
      <c r="F48" s="286">
        <v>2</v>
      </c>
      <c r="G48" s="240">
        <v>16</v>
      </c>
      <c r="H48" s="302">
        <f t="shared" si="5"/>
        <v>32</v>
      </c>
      <c r="I48" s="303"/>
      <c r="J48" s="236"/>
      <c r="K48" s="243"/>
      <c r="L48" s="243"/>
      <c r="M48" s="243"/>
      <c r="N48" s="243"/>
      <c r="O48" s="243"/>
      <c r="P48" s="243"/>
    </row>
    <row r="49" spans="3:16" s="86" customFormat="1">
      <c r="C49" s="299"/>
      <c r="D49" s="237"/>
      <c r="E49" s="296" t="s">
        <v>836</v>
      </c>
      <c r="F49" s="300">
        <v>2</v>
      </c>
      <c r="G49" s="240">
        <v>16</v>
      </c>
      <c r="H49" s="302">
        <f t="shared" si="5"/>
        <v>32</v>
      </c>
      <c r="I49" s="303"/>
      <c r="J49" s="236" t="s">
        <v>837</v>
      </c>
      <c r="K49" s="243"/>
      <c r="L49" s="243"/>
      <c r="M49" s="243"/>
      <c r="N49" s="243"/>
      <c r="O49" s="243"/>
      <c r="P49" s="243"/>
    </row>
    <row r="50" spans="3:16" s="86" customFormat="1">
      <c r="C50" s="299"/>
      <c r="D50" s="237"/>
      <c r="E50" s="296" t="s">
        <v>838</v>
      </c>
      <c r="F50" s="300">
        <v>2</v>
      </c>
      <c r="G50" s="240">
        <v>4</v>
      </c>
      <c r="H50" s="302">
        <f t="shared" si="5"/>
        <v>8</v>
      </c>
      <c r="I50" s="303"/>
      <c r="J50" s="236"/>
      <c r="K50" s="243"/>
      <c r="L50" s="243"/>
      <c r="M50" s="243"/>
      <c r="N50" s="243"/>
      <c r="O50" s="243"/>
      <c r="P50" s="243"/>
    </row>
    <row r="51" spans="3:16" s="86" customFormat="1">
      <c r="C51" s="323"/>
      <c r="D51" s="237"/>
      <c r="E51" s="296" t="s">
        <v>162</v>
      </c>
      <c r="F51" s="286">
        <v>2</v>
      </c>
      <c r="G51" s="240">
        <v>6</v>
      </c>
      <c r="H51" s="302">
        <f t="shared" si="5"/>
        <v>12</v>
      </c>
      <c r="I51" s="303"/>
      <c r="J51" s="236" t="s">
        <v>839</v>
      </c>
      <c r="K51" s="243"/>
      <c r="L51" s="243"/>
      <c r="M51" s="243"/>
      <c r="N51" s="243"/>
      <c r="O51" s="243"/>
      <c r="P51" s="243"/>
    </row>
    <row r="52" spans="3:16" s="86" customFormat="1">
      <c r="C52" s="299"/>
      <c r="D52" s="237"/>
      <c r="E52" s="356"/>
      <c r="F52" s="286"/>
      <c r="G52" s="240"/>
      <c r="H52" s="302">
        <f t="shared" si="5"/>
        <v>0</v>
      </c>
      <c r="I52" s="303"/>
      <c r="J52" s="236"/>
      <c r="K52" s="243"/>
      <c r="L52" s="243"/>
      <c r="M52" s="243"/>
      <c r="N52" s="243"/>
      <c r="O52" s="243"/>
      <c r="P52" s="243"/>
    </row>
    <row r="53" spans="3:16" s="86" customFormat="1">
      <c r="C53" s="299"/>
      <c r="D53" s="305" t="s">
        <v>461</v>
      </c>
      <c r="E53" s="287"/>
      <c r="F53" s="286"/>
      <c r="G53" s="309"/>
      <c r="H53" s="306">
        <f t="shared" si="5"/>
        <v>0</v>
      </c>
      <c r="I53" s="303"/>
      <c r="J53" s="307"/>
      <c r="K53" s="420"/>
      <c r="L53" s="420"/>
      <c r="M53" s="420"/>
      <c r="N53" s="420"/>
      <c r="O53" s="420"/>
      <c r="P53" s="420"/>
    </row>
    <row r="54" spans="3:16" s="86" customFormat="1">
      <c r="C54" s="299"/>
      <c r="D54" s="237"/>
      <c r="E54" s="356" t="s">
        <v>253</v>
      </c>
      <c r="F54" s="286">
        <v>2</v>
      </c>
      <c r="G54" s="240">
        <v>2</v>
      </c>
      <c r="H54" s="302">
        <f t="shared" si="5"/>
        <v>4</v>
      </c>
      <c r="I54" s="303"/>
      <c r="J54" s="236"/>
      <c r="K54" s="243"/>
      <c r="L54" s="243"/>
      <c r="M54" s="243"/>
      <c r="N54" s="243"/>
      <c r="O54" s="243"/>
      <c r="P54" s="243"/>
    </row>
    <row r="55" spans="3:16" s="86" customFormat="1">
      <c r="C55" s="322"/>
      <c r="D55" s="237"/>
      <c r="E55" s="356" t="s">
        <v>840</v>
      </c>
      <c r="F55" s="286">
        <v>2</v>
      </c>
      <c r="G55" s="240">
        <v>15</v>
      </c>
      <c r="H55" s="302">
        <f t="shared" si="5"/>
        <v>30</v>
      </c>
      <c r="I55" s="303"/>
      <c r="J55" s="236" t="s">
        <v>776</v>
      </c>
      <c r="K55" s="243"/>
      <c r="L55" s="243"/>
      <c r="M55" s="243"/>
      <c r="N55" s="243"/>
      <c r="O55" s="243"/>
      <c r="P55" s="243"/>
    </row>
    <row r="56" spans="3:16" s="86" customFormat="1">
      <c r="C56" s="299"/>
      <c r="D56" s="237"/>
      <c r="E56" s="296"/>
      <c r="F56" s="286"/>
      <c r="G56" s="240"/>
      <c r="H56" s="302"/>
      <c r="I56" s="303"/>
      <c r="J56" s="236"/>
      <c r="K56" s="243"/>
      <c r="L56" s="243"/>
      <c r="M56" s="243"/>
      <c r="N56" s="243"/>
      <c r="O56" s="243"/>
      <c r="P56" s="243"/>
    </row>
    <row r="57" spans="3:16" s="86" customFormat="1">
      <c r="C57" s="299"/>
      <c r="D57" s="305" t="s">
        <v>841</v>
      </c>
      <c r="E57" s="287"/>
      <c r="F57" s="286"/>
      <c r="G57" s="309"/>
      <c r="H57" s="306">
        <f>G57*F57</f>
        <v>0</v>
      </c>
      <c r="I57" s="303"/>
      <c r="J57" s="307"/>
      <c r="K57" s="420"/>
      <c r="L57" s="420"/>
      <c r="M57" s="420"/>
      <c r="N57" s="420"/>
      <c r="O57" s="420"/>
      <c r="P57" s="420"/>
    </row>
    <row r="58" spans="3:16" s="86" customFormat="1">
      <c r="C58" s="299"/>
      <c r="D58" s="237"/>
      <c r="E58" s="296" t="s">
        <v>164</v>
      </c>
      <c r="F58" s="300">
        <v>2</v>
      </c>
      <c r="G58" s="301">
        <v>15</v>
      </c>
      <c r="H58" s="302">
        <f>G58*F58</f>
        <v>30</v>
      </c>
      <c r="I58" s="303"/>
      <c r="J58" s="358" t="s">
        <v>842</v>
      </c>
      <c r="K58" s="324"/>
      <c r="L58" s="324"/>
      <c r="M58" s="324"/>
      <c r="N58" s="324"/>
      <c r="O58" s="324"/>
      <c r="P58" s="324"/>
    </row>
    <row r="59" spans="3:16">
      <c r="C59" s="158" t="s">
        <v>324</v>
      </c>
      <c r="D59" s="158"/>
      <c r="E59" s="158"/>
      <c r="F59" s="159"/>
      <c r="G59" s="159"/>
      <c r="H59" s="160"/>
      <c r="I59" s="161"/>
      <c r="J59" s="161"/>
      <c r="K59" s="162"/>
      <c r="L59" s="163">
        <f>K59*I59</f>
        <v>0</v>
      </c>
      <c r="M59" s="164"/>
      <c r="N59" s="165"/>
      <c r="O59" s="165"/>
      <c r="P59" s="165"/>
    </row>
    <row r="60" spans="3:16">
      <c r="C60" s="23" t="s">
        <v>353</v>
      </c>
      <c r="D60" s="24"/>
      <c r="E60" s="25"/>
      <c r="F60" s="182"/>
      <c r="G60" s="182"/>
      <c r="H60" s="58"/>
      <c r="I60" s="62">
        <f>SUM(H61:H62)</f>
        <v>18</v>
      </c>
      <c r="J60" s="53"/>
      <c r="K60" s="66">
        <v>1.25</v>
      </c>
      <c r="L60" s="62">
        <f>K60*I60</f>
        <v>22.5</v>
      </c>
      <c r="M60" s="26"/>
      <c r="N60" s="27"/>
      <c r="O60" s="27"/>
      <c r="P60" s="27"/>
    </row>
    <row r="61" spans="3:16" s="86" customFormat="1">
      <c r="C61" s="299"/>
      <c r="D61" s="237"/>
      <c r="E61" s="296" t="s">
        <v>46</v>
      </c>
      <c r="F61" s="286">
        <v>1</v>
      </c>
      <c r="G61" s="240">
        <v>18</v>
      </c>
      <c r="H61" s="302">
        <f>G61*F61</f>
        <v>18</v>
      </c>
      <c r="I61" s="303"/>
      <c r="J61" s="358" t="s">
        <v>855</v>
      </c>
      <c r="K61" s="243"/>
      <c r="L61" s="243"/>
      <c r="M61" s="243"/>
      <c r="N61" s="243"/>
      <c r="O61" s="243"/>
      <c r="P61" s="243"/>
    </row>
    <row r="62" spans="3:16" s="86" customFormat="1">
      <c r="C62" s="299"/>
      <c r="D62" s="237"/>
      <c r="E62" s="296" t="s">
        <v>428</v>
      </c>
      <c r="F62" s="286">
        <v>1</v>
      </c>
      <c r="G62" s="240"/>
      <c r="H62" s="302" t="s">
        <v>402</v>
      </c>
      <c r="I62" s="303"/>
      <c r="J62" s="358" t="s">
        <v>856</v>
      </c>
      <c r="K62" s="320"/>
      <c r="L62" s="320"/>
      <c r="M62" s="320"/>
      <c r="N62" s="320"/>
      <c r="O62" s="320"/>
      <c r="P62" s="320"/>
    </row>
    <row r="63" spans="3:16">
      <c r="C63" s="23" t="s">
        <v>857</v>
      </c>
      <c r="D63" s="24"/>
      <c r="E63" s="25"/>
      <c r="F63" s="182"/>
      <c r="G63" s="182"/>
      <c r="H63" s="58"/>
      <c r="I63" s="62">
        <f>SUM(H64:H65)</f>
        <v>30</v>
      </c>
      <c r="J63" s="53"/>
      <c r="K63" s="66">
        <v>1.25</v>
      </c>
      <c r="L63" s="62">
        <f>K63*I63</f>
        <v>37.5</v>
      </c>
      <c r="M63" s="26"/>
      <c r="N63" s="27"/>
      <c r="O63" s="27"/>
      <c r="P63" s="27"/>
    </row>
    <row r="64" spans="3:16" s="86" customFormat="1">
      <c r="C64" s="237"/>
      <c r="D64" s="296"/>
      <c r="E64" s="239" t="s">
        <v>858</v>
      </c>
      <c r="F64" s="240">
        <v>1</v>
      </c>
      <c r="G64" s="241">
        <v>12</v>
      </c>
      <c r="H64" s="242">
        <f>F64*G64</f>
        <v>12</v>
      </c>
      <c r="I64" s="243"/>
      <c r="J64" s="236"/>
      <c r="K64" s="243"/>
      <c r="L64" s="243"/>
      <c r="M64" s="243"/>
      <c r="N64" s="243"/>
      <c r="O64" s="243"/>
      <c r="P64" s="237"/>
    </row>
    <row r="65" spans="3:16" s="89" customFormat="1" ht="24">
      <c r="C65" s="332"/>
      <c r="D65" s="336"/>
      <c r="E65" s="337" t="s">
        <v>433</v>
      </c>
      <c r="F65" s="338">
        <v>1</v>
      </c>
      <c r="G65" s="333">
        <v>18</v>
      </c>
      <c r="H65" s="298">
        <f>F65*G65</f>
        <v>18</v>
      </c>
      <c r="I65" s="334"/>
      <c r="J65" s="330" t="s">
        <v>859</v>
      </c>
      <c r="K65" s="334"/>
      <c r="L65" s="334"/>
      <c r="M65" s="334"/>
      <c r="N65" s="334"/>
      <c r="O65" s="334"/>
      <c r="P65" s="332"/>
    </row>
    <row r="66" spans="3:16">
      <c r="C66" s="23" t="s">
        <v>860</v>
      </c>
      <c r="D66" s="24"/>
      <c r="E66" s="25"/>
      <c r="F66" s="182"/>
      <c r="G66" s="182"/>
      <c r="H66" s="58"/>
      <c r="I66" s="62">
        <f>SUM(H67:H69)</f>
        <v>18</v>
      </c>
      <c r="J66" s="53"/>
      <c r="K66" s="66">
        <v>1.35</v>
      </c>
      <c r="L66" s="62">
        <f>I66*K66</f>
        <v>24.3</v>
      </c>
      <c r="M66" s="26"/>
      <c r="N66" s="27"/>
      <c r="O66" s="27"/>
      <c r="P66" s="27"/>
    </row>
    <row r="67" spans="3:16">
      <c r="C67" s="146"/>
      <c r="D67" s="114"/>
      <c r="E67" s="116" t="s">
        <v>433</v>
      </c>
      <c r="F67" s="131">
        <v>1</v>
      </c>
      <c r="G67" s="134">
        <v>18</v>
      </c>
      <c r="H67" s="147">
        <v>18</v>
      </c>
      <c r="I67" s="145"/>
      <c r="J67" s="203" t="s">
        <v>861</v>
      </c>
      <c r="K67" s="152"/>
      <c r="L67" s="152"/>
      <c r="M67" s="152"/>
      <c r="N67" s="152"/>
      <c r="O67" s="152"/>
      <c r="P67" s="152"/>
    </row>
    <row r="68" spans="3:16">
      <c r="C68" s="146"/>
      <c r="D68" s="72"/>
      <c r="E68" s="154" t="s">
        <v>457</v>
      </c>
      <c r="F68" s="76">
        <v>1</v>
      </c>
      <c r="G68" s="85">
        <v>12</v>
      </c>
      <c r="H68" s="150" t="s">
        <v>402</v>
      </c>
      <c r="I68" s="233"/>
      <c r="J68" s="52" t="s">
        <v>862</v>
      </c>
      <c r="K68" s="35"/>
      <c r="L68" s="35"/>
      <c r="M68" s="35"/>
      <c r="N68" s="35"/>
      <c r="O68" s="35"/>
      <c r="P68" s="35"/>
    </row>
    <row r="69" spans="3:16">
      <c r="C69" s="146"/>
      <c r="D69" s="72"/>
      <c r="E69" s="154" t="s">
        <v>863</v>
      </c>
      <c r="F69" s="76">
        <v>1</v>
      </c>
      <c r="G69" s="85"/>
      <c r="H69" s="150" t="s">
        <v>402</v>
      </c>
      <c r="I69" s="233"/>
      <c r="J69" s="52" t="s">
        <v>864</v>
      </c>
      <c r="K69" s="35"/>
      <c r="L69" s="35"/>
      <c r="M69" s="35"/>
      <c r="N69" s="35"/>
      <c r="O69" s="35"/>
      <c r="P69" s="35"/>
    </row>
    <row r="70" spans="3:16">
      <c r="C70" s="23" t="s">
        <v>865</v>
      </c>
      <c r="D70" s="24"/>
      <c r="E70" s="25"/>
      <c r="F70" s="182"/>
      <c r="G70" s="182"/>
      <c r="H70" s="58"/>
      <c r="I70" s="62">
        <f>SUM(H71:H73)</f>
        <v>10</v>
      </c>
      <c r="J70" s="53"/>
      <c r="K70" s="90">
        <v>1.25</v>
      </c>
      <c r="L70" s="62">
        <f>I70*K70</f>
        <v>12.5</v>
      </c>
      <c r="M70" s="26"/>
      <c r="N70" s="27"/>
      <c r="O70" s="27"/>
      <c r="P70" s="27"/>
    </row>
    <row r="71" spans="3:16">
      <c r="C71" s="112"/>
      <c r="D71" s="112"/>
      <c r="E71" s="112" t="s">
        <v>428</v>
      </c>
      <c r="F71" s="195">
        <v>1</v>
      </c>
      <c r="G71" s="195">
        <v>10</v>
      </c>
      <c r="H71" s="147">
        <f>G71*F71</f>
        <v>10</v>
      </c>
      <c r="I71" s="112"/>
      <c r="J71" s="214" t="s">
        <v>866</v>
      </c>
      <c r="K71" s="112"/>
      <c r="L71" s="112"/>
      <c r="M71" s="112"/>
      <c r="N71" s="112"/>
      <c r="O71" s="112"/>
      <c r="P71" s="112"/>
    </row>
    <row r="72" spans="3:16">
      <c r="C72" s="2"/>
      <c r="D72" s="2"/>
      <c r="E72" s="22"/>
      <c r="F72" s="57"/>
      <c r="G72" s="57"/>
      <c r="H72" s="57"/>
      <c r="I72" s="64"/>
      <c r="J72" s="54"/>
      <c r="K72" s="3"/>
      <c r="L72" s="57"/>
      <c r="M72" s="49"/>
      <c r="N72" s="50"/>
      <c r="O72" s="50"/>
      <c r="P72" s="50"/>
    </row>
  </sheetData>
  <mergeCells count="2">
    <mergeCell ref="C6:P6"/>
    <mergeCell ref="D7:P11"/>
  </mergeCells>
  <hyperlinks>
    <hyperlink ref="C4" location="Synthese!A1" display="Retour prédimensionnement" xr:uid="{6A8D89BD-75C7-4E30-8278-A8406093C029}"/>
  </hyperlink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7B7E-8C7C-4243-B07F-4E0790035219}">
  <sheetPr>
    <tabColor rgb="FF99FFCC"/>
  </sheetPr>
  <dimension ref="B1:R30"/>
  <sheetViews>
    <sheetView showGridLines="0" topLeftCell="A8" zoomScale="106" zoomScaleNormal="70" workbookViewId="0">
      <selection activeCell="M52" sqref="M52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51.140625" style="6" customWidth="1"/>
    <col min="6" max="8" width="6.85546875" style="55" customWidth="1"/>
    <col min="9" max="9" width="16" style="60" customWidth="1"/>
    <col min="10" max="10" width="35.42578125" style="205" customWidth="1"/>
    <col min="11" max="11" width="10.5703125" style="1" customWidth="1"/>
    <col min="12" max="12" width="8.85546875" customWidth="1"/>
    <col min="13" max="13" width="13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M1" s="339" t="s">
        <v>355</v>
      </c>
      <c r="P1" s="104"/>
    </row>
    <row r="2" spans="2:18" ht="18.75">
      <c r="B2" s="9"/>
      <c r="C2" s="9" t="s">
        <v>0</v>
      </c>
      <c r="P2" s="70"/>
    </row>
    <row r="3" spans="2:18" ht="15.75">
      <c r="B3" s="9"/>
      <c r="C3" s="120"/>
    </row>
    <row r="4" spans="2:18">
      <c r="C4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>
      <c r="C7" s="13"/>
      <c r="D7" s="400" t="s">
        <v>867</v>
      </c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  <c r="R9" s="14"/>
    </row>
    <row r="10" spans="2:18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8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8" s="1" customFormat="1" ht="34.5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388</v>
      </c>
      <c r="I13" s="56" t="s">
        <v>388</v>
      </c>
      <c r="J13" s="206" t="s">
        <v>390</v>
      </c>
      <c r="K13" s="17" t="s">
        <v>391</v>
      </c>
      <c r="L13" s="16" t="s">
        <v>392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 ht="11.25" customHeight="1">
      <c r="C14" s="2"/>
      <c r="D14" s="2"/>
      <c r="E14" s="22"/>
      <c r="F14" s="57"/>
      <c r="G14" s="57"/>
      <c r="H14" s="57"/>
      <c r="I14" s="61">
        <f>SUM(I16)</f>
        <v>140</v>
      </c>
      <c r="J14" s="54"/>
      <c r="K14" s="111"/>
      <c r="L14" s="61">
        <f>SUM(L16)</f>
        <v>168</v>
      </c>
      <c r="M14" s="37"/>
      <c r="N14" s="38"/>
      <c r="O14" s="38"/>
      <c r="P14" s="38"/>
    </row>
    <row r="15" spans="2:18" ht="7.5" hidden="1" customHeight="1">
      <c r="L15" s="55"/>
      <c r="M15" s="35"/>
      <c r="N15" s="36"/>
      <c r="O15" s="36"/>
      <c r="P15" s="36"/>
    </row>
    <row r="16" spans="2:18" ht="15" customHeight="1">
      <c r="C16" s="157" t="s">
        <v>907</v>
      </c>
      <c r="D16" s="127"/>
      <c r="E16" s="127"/>
      <c r="F16" s="127"/>
      <c r="G16" s="127"/>
      <c r="H16" s="127"/>
      <c r="I16" s="185">
        <f>SUM(H17:H29)</f>
        <v>140</v>
      </c>
      <c r="J16" s="207"/>
      <c r="K16" s="127">
        <v>1.2</v>
      </c>
      <c r="L16" s="81">
        <f>I16*K16</f>
        <v>168</v>
      </c>
      <c r="M16" s="127"/>
      <c r="N16" s="127"/>
      <c r="O16" s="127"/>
      <c r="P16" s="127"/>
    </row>
    <row r="17" spans="3:16">
      <c r="C17" s="146"/>
      <c r="D17" s="114" t="s">
        <v>461</v>
      </c>
      <c r="E17" s="113"/>
      <c r="F17" s="131"/>
      <c r="G17" s="131"/>
      <c r="H17" s="147">
        <f t="shared" ref="H17" si="0">G17*F17</f>
        <v>0</v>
      </c>
      <c r="I17" s="145"/>
      <c r="J17" s="203"/>
      <c r="K17" s="74"/>
      <c r="L17" s="65"/>
      <c r="M17" s="31"/>
      <c r="N17" s="32"/>
      <c r="O17" s="32"/>
      <c r="P17" s="32"/>
    </row>
    <row r="18" spans="3:16">
      <c r="C18" s="82"/>
      <c r="D18" s="114"/>
      <c r="E18" s="141" t="s">
        <v>868</v>
      </c>
      <c r="F18" s="131">
        <v>1</v>
      </c>
      <c r="G18" s="134">
        <v>20</v>
      </c>
      <c r="H18" s="147">
        <f>G18*F18</f>
        <v>20</v>
      </c>
      <c r="I18" s="145"/>
      <c r="J18" s="203" t="s">
        <v>869</v>
      </c>
      <c r="K18" s="152"/>
      <c r="L18" s="152"/>
      <c r="M18" s="152"/>
      <c r="N18" s="152"/>
      <c r="O18" s="152"/>
      <c r="P18" s="152"/>
    </row>
    <row r="19" spans="3:16">
      <c r="C19" s="6"/>
      <c r="D19" s="114"/>
      <c r="E19" s="141" t="s">
        <v>466</v>
      </c>
      <c r="F19" s="131">
        <v>1</v>
      </c>
      <c r="G19" s="134">
        <v>12</v>
      </c>
      <c r="H19" s="147">
        <f t="shared" ref="H19" si="1">G19*F19</f>
        <v>12</v>
      </c>
      <c r="I19" s="145"/>
      <c r="J19" s="203" t="s">
        <v>870</v>
      </c>
      <c r="K19" s="152"/>
      <c r="L19" s="152"/>
      <c r="M19" s="152"/>
      <c r="N19" s="152"/>
      <c r="O19" s="152"/>
      <c r="P19" s="152"/>
    </row>
    <row r="20" spans="3:16">
      <c r="C20" s="6"/>
      <c r="D20" s="114"/>
      <c r="E20" s="116" t="s">
        <v>46</v>
      </c>
      <c r="F20" s="131">
        <v>2</v>
      </c>
      <c r="G20" s="134">
        <v>15</v>
      </c>
      <c r="H20" s="147">
        <f>G20*F20</f>
        <v>30</v>
      </c>
      <c r="I20" s="145"/>
      <c r="J20" s="203" t="s">
        <v>871</v>
      </c>
      <c r="K20" s="152"/>
      <c r="L20" s="152"/>
      <c r="M20" s="152"/>
      <c r="N20" s="152"/>
      <c r="O20" s="152"/>
      <c r="P20" s="152"/>
    </row>
    <row r="21" spans="3:16">
      <c r="C21" s="6"/>
      <c r="D21" s="114" t="s">
        <v>872</v>
      </c>
      <c r="E21" s="113"/>
      <c r="F21" s="131"/>
      <c r="G21" s="131"/>
      <c r="H21" s="147">
        <f t="shared" ref="H21:H28" si="2">G21*F21</f>
        <v>0</v>
      </c>
      <c r="I21" s="145"/>
      <c r="J21" s="75"/>
      <c r="K21" s="75"/>
      <c r="L21" s="75"/>
      <c r="M21" s="75"/>
      <c r="N21" s="75"/>
      <c r="O21" s="75"/>
      <c r="P21" s="75"/>
    </row>
    <row r="22" spans="3:16" s="86" customFormat="1" ht="17.25" customHeight="1">
      <c r="C22" s="323"/>
      <c r="D22" s="324"/>
      <c r="E22" s="296" t="s">
        <v>271</v>
      </c>
      <c r="F22" s="300">
        <v>1</v>
      </c>
      <c r="G22" s="325">
        <v>20</v>
      </c>
      <c r="H22" s="302">
        <f t="shared" si="2"/>
        <v>20</v>
      </c>
      <c r="I22" s="303"/>
      <c r="J22" s="236" t="s">
        <v>873</v>
      </c>
      <c r="K22" s="324"/>
      <c r="L22" s="324"/>
      <c r="M22" s="324"/>
      <c r="N22" s="324"/>
      <c r="O22" s="324"/>
      <c r="P22" s="324"/>
    </row>
    <row r="23" spans="3:16" s="86" customFormat="1" ht="17.25" customHeight="1">
      <c r="C23" s="323"/>
      <c r="D23" s="324"/>
      <c r="E23" s="296" t="s">
        <v>874</v>
      </c>
      <c r="F23" s="300">
        <v>2</v>
      </c>
      <c r="G23" s="325">
        <v>15</v>
      </c>
      <c r="H23" s="302">
        <f t="shared" si="2"/>
        <v>30</v>
      </c>
      <c r="I23" s="303"/>
      <c r="J23" s="236" t="s">
        <v>875</v>
      </c>
      <c r="K23" s="324"/>
      <c r="L23" s="324"/>
      <c r="M23" s="324"/>
      <c r="N23" s="324"/>
      <c r="O23" s="324"/>
      <c r="P23" s="324"/>
    </row>
    <row r="24" spans="3:16" s="86" customFormat="1" ht="17.25" customHeight="1">
      <c r="C24" s="323"/>
      <c r="D24" s="324"/>
      <c r="E24" s="296" t="s">
        <v>876</v>
      </c>
      <c r="F24" s="300">
        <v>1</v>
      </c>
      <c r="G24" s="325">
        <v>4</v>
      </c>
      <c r="H24" s="302">
        <f t="shared" si="2"/>
        <v>4</v>
      </c>
      <c r="I24" s="303"/>
      <c r="J24" s="236"/>
      <c r="K24" s="324"/>
      <c r="L24" s="324"/>
      <c r="M24" s="324"/>
      <c r="N24" s="324"/>
      <c r="O24" s="324"/>
      <c r="P24" s="324"/>
    </row>
    <row r="25" spans="3:16" s="86" customFormat="1" ht="18.75" customHeight="1">
      <c r="C25" s="299"/>
      <c r="D25" s="237"/>
      <c r="E25" s="296" t="s">
        <v>667</v>
      </c>
      <c r="F25" s="300">
        <v>1</v>
      </c>
      <c r="G25" s="301">
        <v>8</v>
      </c>
      <c r="H25" s="302">
        <f t="shared" si="2"/>
        <v>8</v>
      </c>
      <c r="I25" s="303"/>
      <c r="J25" s="236" t="s">
        <v>877</v>
      </c>
      <c r="K25" s="324"/>
      <c r="L25" s="324"/>
      <c r="M25" s="324"/>
      <c r="N25" s="324"/>
      <c r="O25" s="324"/>
      <c r="P25" s="324"/>
    </row>
    <row r="26" spans="3:16" s="86" customFormat="1">
      <c r="C26" s="299"/>
      <c r="D26" s="237"/>
      <c r="E26" s="296" t="s">
        <v>253</v>
      </c>
      <c r="F26" s="300">
        <v>2</v>
      </c>
      <c r="G26" s="301">
        <v>3</v>
      </c>
      <c r="H26" s="302">
        <v>6</v>
      </c>
      <c r="I26" s="303"/>
      <c r="J26" s="236" t="s">
        <v>878</v>
      </c>
      <c r="K26" s="303"/>
      <c r="L26" s="303"/>
      <c r="M26" s="303"/>
      <c r="N26" s="303"/>
      <c r="O26" s="303"/>
      <c r="P26" s="303"/>
    </row>
    <row r="27" spans="3:16" s="86" customFormat="1">
      <c r="C27" s="299"/>
      <c r="D27" s="237"/>
      <c r="E27" s="296" t="s">
        <v>168</v>
      </c>
      <c r="F27" s="300">
        <v>1</v>
      </c>
      <c r="G27" s="301">
        <v>10</v>
      </c>
      <c r="H27" s="302">
        <v>10</v>
      </c>
      <c r="I27" s="303"/>
      <c r="J27" s="421"/>
      <c r="K27" s="354"/>
      <c r="L27" s="354"/>
      <c r="M27" s="354"/>
      <c r="N27" s="354"/>
      <c r="O27" s="354"/>
      <c r="P27" s="354"/>
    </row>
    <row r="28" spans="3:16" s="86" customFormat="1">
      <c r="C28" s="299"/>
      <c r="D28" s="237" t="s">
        <v>879</v>
      </c>
      <c r="E28" s="287"/>
      <c r="F28" s="286"/>
      <c r="G28" s="286"/>
      <c r="H28" s="302">
        <f t="shared" si="2"/>
        <v>0</v>
      </c>
      <c r="I28" s="303"/>
      <c r="J28" s="324"/>
      <c r="K28" s="324"/>
      <c r="L28" s="324"/>
      <c r="M28" s="324"/>
      <c r="N28" s="324"/>
      <c r="O28" s="324"/>
      <c r="P28" s="324"/>
    </row>
    <row r="29" spans="3:16" s="86" customFormat="1" ht="17.25" customHeight="1">
      <c r="C29" s="323"/>
      <c r="D29" s="324"/>
      <c r="E29" s="296" t="s">
        <v>880</v>
      </c>
      <c r="F29" s="300">
        <v>1</v>
      </c>
      <c r="G29" s="325"/>
      <c r="H29" s="302" t="s">
        <v>402</v>
      </c>
      <c r="I29" s="303"/>
      <c r="J29" s="236" t="s">
        <v>881</v>
      </c>
      <c r="K29" s="324"/>
      <c r="L29" s="324"/>
      <c r="M29" s="324"/>
      <c r="N29" s="324"/>
      <c r="O29" s="324"/>
      <c r="P29" s="324"/>
    </row>
    <row r="30" spans="3:16">
      <c r="C30" s="2"/>
      <c r="D30" s="2"/>
      <c r="E30" s="22"/>
      <c r="F30" s="57"/>
      <c r="G30" s="57"/>
      <c r="H30" s="57"/>
      <c r="I30" s="64"/>
      <c r="J30" s="54"/>
      <c r="K30" s="3"/>
      <c r="L30" s="57"/>
      <c r="M30" s="49"/>
      <c r="N30" s="50"/>
      <c r="O30" s="50"/>
      <c r="P30" s="50"/>
    </row>
  </sheetData>
  <mergeCells count="2">
    <mergeCell ref="C6:P6"/>
    <mergeCell ref="D7:P11"/>
  </mergeCells>
  <hyperlinks>
    <hyperlink ref="C4" location="Synthese!A1" display="Retour prédimensionnement" xr:uid="{6E0F15B7-F6AF-4442-8DC6-0D10B5F84776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C83C8-4F53-4E5E-906F-0AAB66371EC8}">
  <sheetPr>
    <tabColor rgb="FF99FFCC"/>
  </sheetPr>
  <dimension ref="B1:R33"/>
  <sheetViews>
    <sheetView showGridLines="0" zoomScale="70" zoomScaleNormal="70" workbookViewId="0">
      <selection activeCell="H38" sqref="H38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51.140625" style="6" customWidth="1"/>
    <col min="6" max="8" width="6.85546875" style="55" customWidth="1"/>
    <col min="9" max="9" width="8.85546875" style="60" customWidth="1"/>
    <col min="10" max="10" width="61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P1" s="104" t="s">
        <v>358</v>
      </c>
    </row>
    <row r="2" spans="2:18" ht="18.75">
      <c r="B2" s="9"/>
      <c r="C2" s="9" t="s">
        <v>0</v>
      </c>
      <c r="P2" s="70"/>
    </row>
    <row r="3" spans="2:18">
      <c r="C3" s="12" t="s">
        <v>381</v>
      </c>
    </row>
    <row r="4" spans="2:18" ht="15.75" thickBot="1"/>
    <row r="5" spans="2:18">
      <c r="C5" s="393" t="s">
        <v>382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5"/>
    </row>
    <row r="6" spans="2:18">
      <c r="C6" s="13"/>
      <c r="D6" s="400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7"/>
    </row>
    <row r="7" spans="2:18">
      <c r="C7" s="13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  <c r="R8" s="14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</row>
    <row r="10" spans="2:18" ht="15.75" thickBot="1">
      <c r="C10" s="15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9"/>
    </row>
    <row r="12" spans="2:18" s="1" customFormat="1" ht="49.5" customHeight="1">
      <c r="C12" s="16" t="s">
        <v>383</v>
      </c>
      <c r="D12" s="17" t="s">
        <v>384</v>
      </c>
      <c r="E12" s="18" t="s">
        <v>385</v>
      </c>
      <c r="F12" s="56" t="s">
        <v>386</v>
      </c>
      <c r="G12" s="56" t="s">
        <v>387</v>
      </c>
      <c r="H12" s="56" t="s">
        <v>388</v>
      </c>
      <c r="I12" s="56" t="s">
        <v>388</v>
      </c>
      <c r="J12" s="206" t="s">
        <v>390</v>
      </c>
      <c r="K12" s="17" t="s">
        <v>391</v>
      </c>
      <c r="L12" s="16" t="s">
        <v>392</v>
      </c>
      <c r="M12" s="17" t="s">
        <v>393</v>
      </c>
      <c r="N12" s="19" t="s">
        <v>394</v>
      </c>
      <c r="O12" s="20" t="s">
        <v>395</v>
      </c>
      <c r="P12" s="21"/>
      <c r="R12" s="20"/>
    </row>
    <row r="13" spans="2:18" ht="20.25" customHeight="1">
      <c r="C13" s="2"/>
      <c r="D13" s="2"/>
      <c r="E13" s="22"/>
      <c r="F13" s="57"/>
      <c r="G13" s="57"/>
      <c r="H13" s="57"/>
      <c r="I13" s="61">
        <f>I14</f>
        <v>166</v>
      </c>
      <c r="J13" s="54"/>
      <c r="K13" s="111">
        <f>K14</f>
        <v>1.2</v>
      </c>
      <c r="L13" s="61">
        <f>L14</f>
        <v>199.2</v>
      </c>
      <c r="M13" s="37"/>
      <c r="N13" s="38"/>
      <c r="O13" s="38"/>
      <c r="P13" s="38"/>
    </row>
    <row r="14" spans="2:18">
      <c r="C14" s="157" t="s">
        <v>358</v>
      </c>
      <c r="D14" s="157"/>
      <c r="E14" s="157"/>
      <c r="F14" s="157"/>
      <c r="G14" s="157"/>
      <c r="H14" s="157"/>
      <c r="I14" s="366">
        <f>SUM(H16:H32)</f>
        <v>166</v>
      </c>
      <c r="J14" s="157"/>
      <c r="K14" s="157">
        <v>1.2</v>
      </c>
      <c r="L14" s="157">
        <f>K14*I14</f>
        <v>199.2</v>
      </c>
      <c r="M14" s="157"/>
      <c r="N14" s="157"/>
      <c r="O14" s="157"/>
      <c r="P14" s="157"/>
    </row>
    <row r="15" spans="2:18">
      <c r="C15" s="6"/>
      <c r="D15" s="115" t="s">
        <v>882</v>
      </c>
      <c r="E15" s="113"/>
      <c r="F15" s="143"/>
      <c r="G15" s="131"/>
      <c r="H15" s="144">
        <f t="shared" ref="H15:H17" si="0">G15*F15</f>
        <v>0</v>
      </c>
      <c r="I15" s="229"/>
      <c r="J15" s="232"/>
      <c r="K15" s="229"/>
      <c r="L15" s="229"/>
      <c r="M15" s="229"/>
      <c r="N15" s="229"/>
      <c r="O15" s="229"/>
      <c r="P15" s="229"/>
    </row>
    <row r="16" spans="2:18" s="44" customFormat="1">
      <c r="C16" s="289"/>
      <c r="D16" s="290"/>
      <c r="E16" s="231" t="s">
        <v>398</v>
      </c>
      <c r="F16" s="196">
        <v>1</v>
      </c>
      <c r="G16" s="291">
        <v>20</v>
      </c>
      <c r="H16" s="147">
        <f t="shared" si="0"/>
        <v>20</v>
      </c>
      <c r="I16" s="292"/>
      <c r="J16" s="293" t="s">
        <v>883</v>
      </c>
      <c r="K16" s="292"/>
      <c r="L16" s="292"/>
      <c r="M16" s="292"/>
      <c r="N16" s="292"/>
      <c r="O16" s="292"/>
      <c r="P16" s="292"/>
    </row>
    <row r="17" spans="3:16">
      <c r="C17" s="6"/>
      <c r="D17" s="114"/>
      <c r="E17" s="116" t="s">
        <v>884</v>
      </c>
      <c r="F17" s="143">
        <v>1</v>
      </c>
      <c r="G17" s="134">
        <v>6</v>
      </c>
      <c r="H17" s="147">
        <f t="shared" si="0"/>
        <v>6</v>
      </c>
      <c r="I17" s="229"/>
      <c r="J17" s="203" t="s">
        <v>885</v>
      </c>
      <c r="K17" s="229"/>
      <c r="L17" s="229"/>
      <c r="M17" s="229"/>
      <c r="N17" s="229"/>
      <c r="O17" s="229"/>
      <c r="P17" s="229"/>
    </row>
    <row r="18" spans="3:16">
      <c r="C18" s="146"/>
      <c r="D18" s="114"/>
      <c r="E18" s="116" t="s">
        <v>886</v>
      </c>
      <c r="F18" s="131">
        <v>1</v>
      </c>
      <c r="G18" s="134">
        <v>20</v>
      </c>
      <c r="H18" s="147">
        <f>G18*F18</f>
        <v>20</v>
      </c>
      <c r="I18" s="145"/>
      <c r="J18" s="203" t="s">
        <v>887</v>
      </c>
      <c r="K18" s="145"/>
      <c r="L18" s="145"/>
      <c r="M18" s="145"/>
      <c r="N18" s="145"/>
      <c r="O18" s="145"/>
      <c r="P18" s="145"/>
    </row>
    <row r="19" spans="3:16">
      <c r="C19" s="146"/>
      <c r="D19" s="114"/>
      <c r="E19" s="116"/>
      <c r="F19" s="131"/>
      <c r="G19" s="134"/>
      <c r="H19" s="147"/>
      <c r="I19" s="145"/>
      <c r="J19" s="203"/>
      <c r="K19" s="145"/>
      <c r="L19" s="145"/>
      <c r="M19" s="145"/>
      <c r="N19" s="145"/>
      <c r="O19" s="145"/>
      <c r="P19" s="145"/>
    </row>
    <row r="20" spans="3:16">
      <c r="C20" s="6"/>
      <c r="D20" s="114" t="s">
        <v>888</v>
      </c>
      <c r="E20" s="113"/>
      <c r="F20" s="131"/>
      <c r="G20" s="131"/>
      <c r="H20" s="147">
        <f t="shared" ref="H20:H24" si="1">G20*F20</f>
        <v>0</v>
      </c>
      <c r="I20" s="145"/>
      <c r="J20" s="203"/>
      <c r="K20" s="145"/>
      <c r="L20" s="145"/>
      <c r="M20" s="145"/>
      <c r="N20" s="145"/>
      <c r="O20" s="145"/>
      <c r="P20" s="145"/>
    </row>
    <row r="21" spans="3:16" s="86" customFormat="1">
      <c r="C21" s="299"/>
      <c r="D21" s="237"/>
      <c r="E21" s="304" t="s">
        <v>889</v>
      </c>
      <c r="F21" s="286">
        <v>4</v>
      </c>
      <c r="G21" s="286">
        <v>12</v>
      </c>
      <c r="H21" s="302">
        <f>G21*F21</f>
        <v>48</v>
      </c>
      <c r="I21" s="303"/>
      <c r="J21" s="236"/>
      <c r="K21" s="303"/>
      <c r="L21" s="303"/>
      <c r="M21" s="303"/>
      <c r="N21" s="303"/>
      <c r="O21" s="303"/>
      <c r="P21" s="303"/>
    </row>
    <row r="22" spans="3:16" s="86" customFormat="1">
      <c r="C22" s="299"/>
      <c r="D22" s="237"/>
      <c r="E22" s="304" t="s">
        <v>890</v>
      </c>
      <c r="F22" s="286">
        <v>2</v>
      </c>
      <c r="G22" s="286">
        <v>12</v>
      </c>
      <c r="H22" s="302">
        <f>G22*F22</f>
        <v>24</v>
      </c>
      <c r="I22" s="303"/>
      <c r="J22" s="236"/>
      <c r="K22" s="303"/>
      <c r="L22" s="303"/>
      <c r="M22" s="303"/>
      <c r="N22" s="303"/>
      <c r="O22" s="303"/>
      <c r="P22" s="303"/>
    </row>
    <row r="23" spans="3:16" s="86" customFormat="1">
      <c r="C23" s="299"/>
      <c r="D23" s="237"/>
      <c r="E23" s="304" t="s">
        <v>891</v>
      </c>
      <c r="F23" s="286">
        <v>1</v>
      </c>
      <c r="G23" s="286">
        <v>15</v>
      </c>
      <c r="H23" s="302">
        <v>15</v>
      </c>
      <c r="I23" s="303"/>
      <c r="J23" s="236" t="s">
        <v>892</v>
      </c>
      <c r="K23" s="303"/>
      <c r="L23" s="303"/>
      <c r="M23" s="303"/>
      <c r="N23" s="303"/>
      <c r="O23" s="303"/>
      <c r="P23" s="303"/>
    </row>
    <row r="24" spans="3:16">
      <c r="C24" s="6"/>
      <c r="D24" s="114"/>
      <c r="E24" s="113" t="s">
        <v>893</v>
      </c>
      <c r="F24" s="131">
        <v>1</v>
      </c>
      <c r="G24" s="131">
        <v>3</v>
      </c>
      <c r="H24" s="147">
        <f t="shared" si="1"/>
        <v>3</v>
      </c>
      <c r="I24" s="145"/>
      <c r="J24" s="203" t="s">
        <v>894</v>
      </c>
      <c r="K24" s="145"/>
      <c r="L24" s="145"/>
      <c r="M24" s="145"/>
      <c r="N24" s="145"/>
      <c r="O24" s="145"/>
      <c r="P24" s="145"/>
    </row>
    <row r="25" spans="3:16">
      <c r="C25" s="6"/>
      <c r="D25" s="114"/>
      <c r="E25" s="113"/>
      <c r="F25" s="131"/>
      <c r="G25" s="131"/>
      <c r="H25" s="147"/>
      <c r="I25" s="145"/>
      <c r="J25" s="212"/>
      <c r="K25" s="145"/>
      <c r="L25" s="145"/>
      <c r="M25" s="145"/>
      <c r="N25" s="145"/>
      <c r="O25" s="145"/>
      <c r="P25" s="145"/>
    </row>
    <row r="26" spans="3:16">
      <c r="C26" s="6"/>
      <c r="D26" s="114" t="s">
        <v>779</v>
      </c>
      <c r="E26" s="113"/>
      <c r="F26" s="131"/>
      <c r="G26" s="131"/>
      <c r="H26" s="147">
        <f t="shared" ref="H26:H30" si="2">G26*F26</f>
        <v>0</v>
      </c>
      <c r="I26" s="145"/>
      <c r="J26" s="203"/>
      <c r="K26" s="152"/>
      <c r="L26" s="152"/>
      <c r="M26" s="152"/>
      <c r="N26" s="152"/>
      <c r="O26" s="152"/>
      <c r="P26" s="152"/>
    </row>
    <row r="27" spans="3:16">
      <c r="C27" s="6"/>
      <c r="D27" s="114"/>
      <c r="E27" s="116" t="s">
        <v>782</v>
      </c>
      <c r="F27" s="143">
        <v>1</v>
      </c>
      <c r="G27" s="151">
        <v>12</v>
      </c>
      <c r="H27" s="147" t="s">
        <v>402</v>
      </c>
      <c r="I27" s="229"/>
      <c r="J27" s="203" t="s">
        <v>895</v>
      </c>
      <c r="K27" s="152"/>
      <c r="L27" s="152"/>
      <c r="M27" s="152"/>
      <c r="N27" s="152"/>
      <c r="O27" s="152"/>
      <c r="P27" s="152"/>
    </row>
    <row r="28" spans="3:16">
      <c r="C28" s="82"/>
      <c r="D28" s="75"/>
      <c r="E28" s="116" t="s">
        <v>896</v>
      </c>
      <c r="F28" s="143">
        <v>1</v>
      </c>
      <c r="G28" s="149">
        <v>12</v>
      </c>
      <c r="H28" s="147">
        <f t="shared" si="2"/>
        <v>12</v>
      </c>
      <c r="I28" s="145"/>
      <c r="J28" s="213"/>
      <c r="K28" s="152"/>
      <c r="L28" s="152"/>
      <c r="M28" s="152"/>
      <c r="N28" s="152"/>
      <c r="O28" s="152"/>
      <c r="P28" s="152"/>
    </row>
    <row r="29" spans="3:16">
      <c r="C29" s="82"/>
      <c r="D29" s="75"/>
      <c r="E29" s="116"/>
      <c r="F29" s="143"/>
      <c r="G29" s="149"/>
      <c r="H29" s="147"/>
      <c r="I29" s="145"/>
      <c r="J29" s="213"/>
      <c r="K29" s="152"/>
      <c r="L29" s="152"/>
      <c r="M29" s="152"/>
      <c r="N29" s="152"/>
      <c r="O29" s="152"/>
      <c r="P29" s="152"/>
    </row>
    <row r="30" spans="3:16">
      <c r="C30" s="6"/>
      <c r="D30" s="115" t="s">
        <v>507</v>
      </c>
      <c r="E30" s="113"/>
      <c r="F30" s="131"/>
      <c r="G30" s="148"/>
      <c r="H30" s="144">
        <f t="shared" si="2"/>
        <v>0</v>
      </c>
      <c r="I30" s="229"/>
      <c r="J30" s="232"/>
      <c r="K30" s="229"/>
      <c r="L30" s="229"/>
      <c r="M30" s="229"/>
      <c r="N30" s="229"/>
      <c r="O30" s="229"/>
      <c r="P30" s="229"/>
    </row>
    <row r="31" spans="3:16">
      <c r="C31" s="6"/>
      <c r="D31" s="114"/>
      <c r="E31" s="116" t="s">
        <v>253</v>
      </c>
      <c r="F31" s="143">
        <v>1</v>
      </c>
      <c r="G31" s="151">
        <v>3</v>
      </c>
      <c r="H31" s="147">
        <v>3</v>
      </c>
      <c r="I31" s="229"/>
      <c r="J31" s="203"/>
      <c r="K31" s="229"/>
      <c r="L31" s="229"/>
      <c r="M31" s="229"/>
      <c r="N31" s="229"/>
      <c r="O31" s="229"/>
      <c r="P31" s="229"/>
    </row>
    <row r="32" spans="3:16">
      <c r="C32" s="6"/>
      <c r="D32" s="72"/>
      <c r="E32" s="154" t="s">
        <v>897</v>
      </c>
      <c r="F32" s="155">
        <v>1</v>
      </c>
      <c r="G32" s="230">
        <v>15</v>
      </c>
      <c r="H32" s="150">
        <v>15</v>
      </c>
      <c r="I32" s="233"/>
      <c r="J32" s="52"/>
      <c r="K32" s="233"/>
      <c r="L32" s="233"/>
      <c r="M32" s="233"/>
      <c r="N32" s="233"/>
      <c r="O32" s="233"/>
      <c r="P32" s="233"/>
    </row>
    <row r="33" spans="3:16">
      <c r="C33" s="2"/>
      <c r="D33" s="2"/>
      <c r="E33" s="22"/>
      <c r="F33" s="57"/>
      <c r="G33" s="57"/>
      <c r="H33" s="57"/>
      <c r="I33" s="64"/>
      <c r="J33" s="54"/>
      <c r="K33" s="3"/>
      <c r="L33" s="57"/>
      <c r="M33" s="49"/>
      <c r="N33" s="50"/>
      <c r="O33" s="50"/>
      <c r="P33" s="50"/>
    </row>
  </sheetData>
  <mergeCells count="2">
    <mergeCell ref="C5:P5"/>
    <mergeCell ref="D6:P10"/>
  </mergeCells>
  <hyperlinks>
    <hyperlink ref="C3" location="Synthese!A1" display="Retour prédimensionnement" xr:uid="{03842B7D-E056-4341-9BC3-D559DD34C12E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779F5-9A74-407A-A5DE-EF57BB4E28F1}">
  <sheetPr>
    <tabColor rgb="FF99FFCC"/>
  </sheetPr>
  <dimension ref="B1:R27"/>
  <sheetViews>
    <sheetView showGridLines="0" zoomScale="68" workbookViewId="0">
      <selection activeCell="T39" sqref="T39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51.140625" style="6" customWidth="1"/>
    <col min="6" max="8" width="6.85546875" style="55" customWidth="1"/>
    <col min="9" max="9" width="8.85546875" style="60" customWidth="1"/>
    <col min="10" max="10" width="61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P1" s="104" t="s">
        <v>898</v>
      </c>
    </row>
    <row r="2" spans="2:18" ht="18.75">
      <c r="B2" s="9"/>
      <c r="C2" s="9" t="s">
        <v>0</v>
      </c>
      <c r="P2" s="70"/>
    </row>
    <row r="3" spans="2:18">
      <c r="C3" s="12" t="s">
        <v>381</v>
      </c>
    </row>
    <row r="4" spans="2:18" ht="15.75" thickBot="1"/>
    <row r="5" spans="2:18">
      <c r="C5" s="393" t="s">
        <v>382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5"/>
    </row>
    <row r="6" spans="2:18">
      <c r="C6" s="13"/>
      <c r="D6" s="400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7"/>
    </row>
    <row r="7" spans="2:18">
      <c r="C7" s="13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  <c r="R8" s="14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</row>
    <row r="10" spans="2:18" ht="15.75" thickBot="1">
      <c r="C10" s="15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9"/>
    </row>
    <row r="12" spans="2:18" s="1" customFormat="1" ht="49.5" customHeight="1">
      <c r="C12" s="16" t="s">
        <v>383</v>
      </c>
      <c r="D12" s="17" t="s">
        <v>384</v>
      </c>
      <c r="E12" s="18" t="s">
        <v>385</v>
      </c>
      <c r="F12" s="56" t="s">
        <v>386</v>
      </c>
      <c r="G12" s="56" t="s">
        <v>387</v>
      </c>
      <c r="H12" s="56" t="s">
        <v>388</v>
      </c>
      <c r="I12" s="56" t="s">
        <v>388</v>
      </c>
      <c r="J12" s="206" t="s">
        <v>390</v>
      </c>
      <c r="K12" s="17" t="s">
        <v>391</v>
      </c>
      <c r="L12" s="16" t="s">
        <v>392</v>
      </c>
      <c r="M12" s="17" t="s">
        <v>393</v>
      </c>
      <c r="N12" s="19" t="s">
        <v>394</v>
      </c>
      <c r="O12" s="20" t="s">
        <v>395</v>
      </c>
      <c r="P12" s="21"/>
      <c r="R12" s="20"/>
    </row>
    <row r="13" spans="2:18" ht="20.25" customHeight="1">
      <c r="C13" s="2"/>
      <c r="D13" s="2"/>
      <c r="E13" s="22"/>
      <c r="F13" s="57"/>
      <c r="G13" s="57"/>
      <c r="H13" s="57"/>
      <c r="I13" s="61">
        <f>I15</f>
        <v>45</v>
      </c>
      <c r="J13" s="54"/>
      <c r="K13" s="111">
        <f>K15</f>
        <v>1.2</v>
      </c>
      <c r="L13" s="61">
        <f>L15</f>
        <v>54</v>
      </c>
      <c r="M13" s="37"/>
      <c r="N13" s="38"/>
      <c r="O13" s="38"/>
      <c r="P13" s="38"/>
    </row>
    <row r="14" spans="2:18" ht="7.5" hidden="1" customHeight="1">
      <c r="L14" s="55"/>
      <c r="M14" s="35"/>
      <c r="N14" s="36"/>
      <c r="O14" s="36"/>
      <c r="P14" s="36"/>
    </row>
    <row r="15" spans="2:18">
      <c r="C15" s="71" t="s">
        <v>899</v>
      </c>
      <c r="D15" s="71"/>
      <c r="E15" s="71"/>
      <c r="F15" s="71"/>
      <c r="G15" s="71"/>
      <c r="H15" s="71"/>
      <c r="I15" s="310">
        <f>SUM(H16:H26)</f>
        <v>45</v>
      </c>
      <c r="J15" s="71"/>
      <c r="K15" s="71">
        <v>1.2</v>
      </c>
      <c r="L15" s="310">
        <f>I15*K15</f>
        <v>54</v>
      </c>
      <c r="M15" s="71"/>
      <c r="N15" s="71"/>
      <c r="O15" s="71"/>
      <c r="P15" s="71"/>
    </row>
    <row r="16" spans="2:18" s="86" customFormat="1">
      <c r="C16" s="299"/>
      <c r="D16" s="305" t="s">
        <v>900</v>
      </c>
      <c r="E16" s="287"/>
      <c r="F16" s="300"/>
      <c r="G16" s="286"/>
      <c r="H16" s="306">
        <f t="shared" ref="H16:H24" si="0">G16*F16</f>
        <v>0</v>
      </c>
      <c r="I16" s="303"/>
      <c r="J16" s="307"/>
      <c r="K16" s="303"/>
      <c r="L16" s="303"/>
      <c r="M16" s="303"/>
      <c r="N16" s="303"/>
      <c r="O16" s="303"/>
      <c r="P16" s="303"/>
    </row>
    <row r="17" spans="3:16" s="44" customFormat="1">
      <c r="C17" s="289"/>
      <c r="D17" s="290"/>
      <c r="E17" s="231" t="s">
        <v>398</v>
      </c>
      <c r="F17" s="196">
        <v>1</v>
      </c>
      <c r="G17" s="291">
        <f>8*1.5</f>
        <v>12</v>
      </c>
      <c r="H17" s="344">
        <f t="shared" si="0"/>
        <v>12</v>
      </c>
      <c r="I17" s="292"/>
      <c r="J17" s="293" t="s">
        <v>901</v>
      </c>
      <c r="K17" s="292"/>
      <c r="L17" s="292"/>
      <c r="M17" s="292"/>
      <c r="N17" s="292"/>
      <c r="O17" s="292"/>
      <c r="P17" s="292"/>
    </row>
    <row r="18" spans="3:16">
      <c r="C18" s="6"/>
      <c r="D18" s="114"/>
      <c r="E18" s="116" t="s">
        <v>255</v>
      </c>
      <c r="F18" s="143">
        <v>2</v>
      </c>
      <c r="G18" s="134">
        <v>3</v>
      </c>
      <c r="H18" s="147">
        <f t="shared" si="0"/>
        <v>6</v>
      </c>
      <c r="I18" s="229"/>
      <c r="J18" s="203"/>
      <c r="K18" s="229"/>
      <c r="L18" s="229"/>
      <c r="M18" s="229"/>
      <c r="N18" s="229"/>
      <c r="O18" s="229"/>
      <c r="P18" s="229"/>
    </row>
    <row r="19" spans="3:16">
      <c r="C19" s="6"/>
      <c r="D19" s="115"/>
      <c r="E19" s="113"/>
      <c r="F19" s="143"/>
      <c r="G19" s="131"/>
      <c r="H19" s="147">
        <f>G19*F19</f>
        <v>0</v>
      </c>
      <c r="I19" s="229"/>
      <c r="J19" s="203"/>
      <c r="K19" s="229"/>
      <c r="L19" s="229"/>
      <c r="M19" s="229"/>
      <c r="N19" s="229"/>
      <c r="O19" s="229"/>
      <c r="P19" s="229"/>
    </row>
    <row r="20" spans="3:16">
      <c r="C20" s="6"/>
      <c r="D20" s="114" t="s">
        <v>831</v>
      </c>
      <c r="E20" s="113"/>
      <c r="F20" s="131"/>
      <c r="G20" s="131"/>
      <c r="H20" s="147">
        <f t="shared" ref="H20:H22" si="1">G20*F20</f>
        <v>0</v>
      </c>
      <c r="I20" s="229"/>
      <c r="J20" s="203"/>
      <c r="K20" s="152"/>
      <c r="L20" s="152"/>
      <c r="M20" s="152"/>
      <c r="N20" s="152"/>
      <c r="O20" s="152"/>
      <c r="P20" s="152"/>
    </row>
    <row r="21" spans="3:16">
      <c r="C21" s="6"/>
      <c r="D21" s="114"/>
      <c r="E21" s="80" t="s">
        <v>902</v>
      </c>
      <c r="F21" s="131">
        <v>1</v>
      </c>
      <c r="G21" s="131">
        <v>15</v>
      </c>
      <c r="H21" s="147">
        <f t="shared" si="1"/>
        <v>15</v>
      </c>
      <c r="I21" s="229"/>
      <c r="J21" s="203" t="s">
        <v>903</v>
      </c>
      <c r="K21" s="152"/>
      <c r="L21" s="152"/>
      <c r="M21" s="152"/>
      <c r="N21" s="152"/>
      <c r="O21" s="152"/>
      <c r="P21" s="152"/>
    </row>
    <row r="22" spans="3:16">
      <c r="C22" s="6"/>
      <c r="D22" s="114"/>
      <c r="E22" s="113" t="s">
        <v>904</v>
      </c>
      <c r="F22" s="131">
        <v>1</v>
      </c>
      <c r="G22" s="131">
        <v>12</v>
      </c>
      <c r="H22" s="147">
        <f t="shared" si="1"/>
        <v>12</v>
      </c>
      <c r="I22" s="229"/>
      <c r="J22" s="203" t="s">
        <v>905</v>
      </c>
      <c r="K22" s="152"/>
      <c r="L22" s="152"/>
      <c r="M22" s="152"/>
      <c r="N22" s="152"/>
      <c r="O22" s="152"/>
      <c r="P22" s="152"/>
    </row>
    <row r="23" spans="3:16" s="86" customFormat="1">
      <c r="C23" s="299"/>
      <c r="D23" s="237"/>
      <c r="E23" s="287"/>
      <c r="F23" s="286"/>
      <c r="G23" s="286"/>
      <c r="H23" s="302"/>
      <c r="I23" s="303"/>
      <c r="J23" s="308"/>
      <c r="K23" s="243"/>
      <c r="L23" s="243"/>
      <c r="M23" s="243"/>
      <c r="N23" s="243"/>
      <c r="O23" s="243"/>
      <c r="P23" s="243"/>
    </row>
    <row r="24" spans="3:16" s="86" customFormat="1">
      <c r="C24" s="299"/>
      <c r="D24" s="305" t="s">
        <v>507</v>
      </c>
      <c r="E24" s="287"/>
      <c r="F24" s="286"/>
      <c r="G24" s="309"/>
      <c r="H24" s="306">
        <f t="shared" si="0"/>
        <v>0</v>
      </c>
      <c r="I24" s="303"/>
      <c r="J24" s="307"/>
      <c r="K24" s="303"/>
      <c r="L24" s="303"/>
      <c r="M24" s="303"/>
      <c r="N24" s="303"/>
      <c r="O24" s="303"/>
      <c r="P24" s="303"/>
    </row>
    <row r="25" spans="3:16" s="86" customFormat="1">
      <c r="C25" s="299"/>
      <c r="D25" s="237"/>
      <c r="E25" s="296" t="s">
        <v>253</v>
      </c>
      <c r="F25" s="300">
        <v>2</v>
      </c>
      <c r="G25" s="301">
        <v>3</v>
      </c>
      <c r="H25" s="302" t="s">
        <v>402</v>
      </c>
      <c r="I25" s="303"/>
      <c r="J25" s="236" t="s">
        <v>906</v>
      </c>
      <c r="K25" s="303"/>
      <c r="L25" s="303"/>
      <c r="M25" s="303"/>
      <c r="N25" s="303"/>
      <c r="O25" s="303"/>
      <c r="P25" s="303"/>
    </row>
    <row r="26" spans="3:16">
      <c r="C26" s="6"/>
      <c r="D26" s="72"/>
      <c r="F26" s="76"/>
      <c r="G26" s="76"/>
      <c r="H26" s="150"/>
      <c r="I26" s="156"/>
      <c r="J26" s="288"/>
      <c r="K26" s="35"/>
      <c r="L26" s="35"/>
      <c r="M26" s="35"/>
      <c r="N26" s="35"/>
      <c r="O26" s="35"/>
      <c r="P26" s="35"/>
    </row>
    <row r="27" spans="3:16">
      <c r="C27" s="2"/>
      <c r="D27" s="2"/>
      <c r="E27" s="22"/>
      <c r="F27" s="57"/>
      <c r="G27" s="57"/>
      <c r="H27" s="57"/>
      <c r="I27" s="64"/>
      <c r="J27" s="54"/>
      <c r="K27" s="3"/>
      <c r="L27" s="57"/>
      <c r="M27" s="49"/>
      <c r="N27" s="50"/>
      <c r="O27" s="50"/>
      <c r="P27" s="50"/>
    </row>
  </sheetData>
  <mergeCells count="2">
    <mergeCell ref="C5:P5"/>
    <mergeCell ref="D6:P10"/>
  </mergeCells>
  <hyperlinks>
    <hyperlink ref="C3" location="Synthese!A1" display="Retour prédimensionnement" xr:uid="{EBAC79BD-F20A-4805-900F-2CC5DAEC23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0DC1-76AE-457B-AAB2-35FC31308BC4}">
  <sheetPr>
    <tabColor rgb="FFFFFF00"/>
    <pageSetUpPr fitToPage="1"/>
  </sheetPr>
  <dimension ref="A1:N127"/>
  <sheetViews>
    <sheetView showGridLines="0" topLeftCell="A17" zoomScaleNormal="100" workbookViewId="0">
      <selection activeCell="C70" sqref="C70"/>
    </sheetView>
  </sheetViews>
  <sheetFormatPr baseColWidth="10" defaultColWidth="11.42578125" defaultRowHeight="15"/>
  <cols>
    <col min="1" max="2" width="3.42578125" customWidth="1"/>
    <col min="3" max="3" width="25.42578125" style="48" customWidth="1"/>
    <col min="4" max="4" width="11.140625" style="44" customWidth="1"/>
    <col min="5" max="5" width="42.140625" style="44" customWidth="1"/>
    <col min="6" max="6" width="11.140625" style="44" customWidth="1"/>
    <col min="7" max="7" width="13.85546875" style="48" customWidth="1"/>
    <col min="8" max="8" width="11.42578125" style="44"/>
    <col min="9" max="9" width="43.42578125" style="44" customWidth="1"/>
    <col min="10" max="16384" width="11.42578125" style="44"/>
  </cols>
  <sheetData>
    <row r="1" spans="1:14" customFormat="1" ht="18.75">
      <c r="B1" s="4"/>
      <c r="C1" s="5"/>
      <c r="E1" s="6"/>
      <c r="G1" s="7"/>
      <c r="I1" s="41" t="s">
        <v>6</v>
      </c>
      <c r="N1" s="7"/>
    </row>
    <row r="2" spans="1:14" customFormat="1" ht="15.75">
      <c r="B2" s="9"/>
      <c r="C2" s="10"/>
      <c r="E2" s="6"/>
    </row>
    <row r="3" spans="1:14" customFormat="1" ht="15.75">
      <c r="B3" s="9"/>
      <c r="C3" s="11" t="str">
        <f>PGarde!C3</f>
        <v xml:space="preserve"> </v>
      </c>
      <c r="E3" s="6"/>
    </row>
    <row r="4" spans="1:14" customFormat="1">
      <c r="E4" s="6"/>
    </row>
    <row r="5" spans="1:14" ht="45">
      <c r="C5" s="42" t="s">
        <v>7</v>
      </c>
      <c r="D5" s="43" t="s">
        <v>8</v>
      </c>
      <c r="E5" s="43" t="s">
        <v>9</v>
      </c>
      <c r="F5" s="43" t="s">
        <v>10</v>
      </c>
      <c r="G5" s="43" t="s">
        <v>11</v>
      </c>
      <c r="H5" s="43" t="s">
        <v>12</v>
      </c>
      <c r="I5" s="43" t="s">
        <v>13</v>
      </c>
    </row>
    <row r="6" spans="1:14">
      <c r="C6" s="45"/>
      <c r="D6" s="46"/>
      <c r="E6" s="47"/>
      <c r="F6" s="46"/>
      <c r="G6" s="46"/>
      <c r="H6" s="46"/>
      <c r="I6" s="47"/>
    </row>
    <row r="7" spans="1:14">
      <c r="C7" s="45" t="s">
        <v>14</v>
      </c>
      <c r="D7" s="46" t="s">
        <v>15</v>
      </c>
      <c r="E7" s="47" t="s">
        <v>14</v>
      </c>
      <c r="F7" s="46"/>
      <c r="G7" s="46" t="s">
        <v>16</v>
      </c>
      <c r="H7" s="46">
        <v>6</v>
      </c>
      <c r="I7" s="47" t="s">
        <v>17</v>
      </c>
    </row>
    <row r="8" spans="1:14">
      <c r="C8" s="45" t="s">
        <v>14</v>
      </c>
      <c r="D8" s="46" t="s">
        <v>18</v>
      </c>
      <c r="E8" s="47" t="s">
        <v>19</v>
      </c>
      <c r="F8" s="46">
        <v>2</v>
      </c>
      <c r="G8" s="46"/>
      <c r="H8" s="46"/>
      <c r="I8" s="47"/>
    </row>
    <row r="9" spans="1:14" ht="30">
      <c r="C9" s="46" t="s">
        <v>20</v>
      </c>
      <c r="D9" s="46" t="s">
        <v>21</v>
      </c>
      <c r="E9" s="47" t="s">
        <v>22</v>
      </c>
      <c r="F9" s="46"/>
      <c r="G9" s="46" t="s">
        <v>23</v>
      </c>
      <c r="H9" s="46">
        <v>1.5</v>
      </c>
      <c r="I9" s="47" t="s">
        <v>24</v>
      </c>
    </row>
    <row r="10" spans="1:14">
      <c r="C10" s="46" t="s">
        <v>20</v>
      </c>
      <c r="D10" s="46" t="s">
        <v>25</v>
      </c>
      <c r="E10" s="47" t="s">
        <v>26</v>
      </c>
      <c r="F10" s="46"/>
      <c r="G10" s="46" t="s">
        <v>27</v>
      </c>
      <c r="H10" s="46">
        <v>3.5</v>
      </c>
      <c r="I10" s="47" t="s">
        <v>28</v>
      </c>
    </row>
    <row r="11" spans="1:14" ht="45">
      <c r="C11" s="46" t="s">
        <v>20</v>
      </c>
      <c r="D11" s="46" t="s">
        <v>29</v>
      </c>
      <c r="E11" s="47" t="s">
        <v>30</v>
      </c>
      <c r="F11" s="46"/>
      <c r="G11" s="46" t="s">
        <v>23</v>
      </c>
      <c r="H11" s="46">
        <v>2.5</v>
      </c>
      <c r="I11" s="47" t="s">
        <v>31</v>
      </c>
    </row>
    <row r="12" spans="1:14">
      <c r="C12" s="46" t="s">
        <v>20</v>
      </c>
      <c r="D12" s="46" t="s">
        <v>32</v>
      </c>
      <c r="E12" s="47" t="s">
        <v>33</v>
      </c>
      <c r="F12" s="46"/>
      <c r="G12" s="46" t="s">
        <v>23</v>
      </c>
      <c r="H12" s="46">
        <v>2</v>
      </c>
      <c r="I12" s="47" t="s">
        <v>34</v>
      </c>
    </row>
    <row r="13" spans="1:14">
      <c r="C13" s="46" t="s">
        <v>35</v>
      </c>
      <c r="D13" s="46" t="s">
        <v>36</v>
      </c>
      <c r="E13" s="47" t="s">
        <v>37</v>
      </c>
      <c r="F13" s="46">
        <v>12</v>
      </c>
      <c r="G13" s="46"/>
      <c r="H13" s="46"/>
      <c r="I13" s="47" t="s">
        <v>38</v>
      </c>
    </row>
    <row r="14" spans="1:14" ht="30">
      <c r="C14" s="46" t="s">
        <v>35</v>
      </c>
      <c r="D14" s="46" t="s">
        <v>39</v>
      </c>
      <c r="E14" s="47" t="s">
        <v>40</v>
      </c>
      <c r="F14" s="46">
        <v>15</v>
      </c>
      <c r="G14" s="46"/>
      <c r="H14" s="46"/>
      <c r="I14" s="47" t="s">
        <v>41</v>
      </c>
    </row>
    <row r="15" spans="1:14">
      <c r="C15" s="46" t="s">
        <v>35</v>
      </c>
      <c r="D15" s="46" t="s">
        <v>42</v>
      </c>
      <c r="E15" s="47" t="s">
        <v>43</v>
      </c>
      <c r="F15" s="46">
        <v>18</v>
      </c>
      <c r="G15" s="46"/>
      <c r="H15" s="46"/>
      <c r="I15" s="47" t="s">
        <v>44</v>
      </c>
    </row>
    <row r="16" spans="1:14" ht="30">
      <c r="A16" s="1"/>
      <c r="B16" s="1"/>
      <c r="C16" s="46" t="s">
        <v>35</v>
      </c>
      <c r="D16" s="46" t="s">
        <v>45</v>
      </c>
      <c r="E16" s="47" t="s">
        <v>46</v>
      </c>
      <c r="F16" s="46"/>
      <c r="G16" s="46" t="s">
        <v>23</v>
      </c>
      <c r="H16" s="46">
        <v>8</v>
      </c>
      <c r="I16" s="47" t="s">
        <v>47</v>
      </c>
    </row>
    <row r="17" spans="3:9" ht="30">
      <c r="C17" s="46" t="s">
        <v>35</v>
      </c>
      <c r="D17" s="46" t="s">
        <v>48</v>
      </c>
      <c r="E17" s="47" t="s">
        <v>49</v>
      </c>
      <c r="F17" s="46"/>
      <c r="G17" s="46" t="s">
        <v>23</v>
      </c>
      <c r="H17" s="46">
        <v>5</v>
      </c>
      <c r="I17" s="47" t="s">
        <v>50</v>
      </c>
    </row>
    <row r="18" spans="3:9">
      <c r="C18" s="46" t="s">
        <v>51</v>
      </c>
      <c r="D18" s="46" t="s">
        <v>52</v>
      </c>
      <c r="E18" s="47" t="s">
        <v>53</v>
      </c>
      <c r="F18" s="46">
        <v>20</v>
      </c>
      <c r="G18" s="46"/>
      <c r="H18" s="46"/>
      <c r="I18" s="47"/>
    </row>
    <row r="19" spans="3:9">
      <c r="C19" s="46" t="s">
        <v>54</v>
      </c>
      <c r="D19" s="46" t="s">
        <v>55</v>
      </c>
      <c r="E19" s="47" t="s">
        <v>56</v>
      </c>
      <c r="F19" s="46">
        <v>16</v>
      </c>
      <c r="G19" s="46"/>
      <c r="H19" s="46"/>
      <c r="I19" s="47"/>
    </row>
    <row r="20" spans="3:9">
      <c r="C20" s="46" t="s">
        <v>54</v>
      </c>
      <c r="D20" s="46" t="s">
        <v>57</v>
      </c>
      <c r="E20" s="47" t="s">
        <v>58</v>
      </c>
      <c r="F20" s="46">
        <v>4</v>
      </c>
      <c r="G20" s="46"/>
      <c r="H20" s="46"/>
      <c r="I20" s="47"/>
    </row>
    <row r="21" spans="3:9">
      <c r="C21" s="46" t="s">
        <v>54</v>
      </c>
      <c r="D21" s="46" t="s">
        <v>59</v>
      </c>
      <c r="E21" s="47" t="s">
        <v>60</v>
      </c>
      <c r="F21" s="46">
        <v>24</v>
      </c>
      <c r="G21" s="46"/>
      <c r="H21" s="46"/>
      <c r="I21" s="47"/>
    </row>
    <row r="22" spans="3:9">
      <c r="C22" s="46" t="s">
        <v>54</v>
      </c>
      <c r="D22" s="46" t="s">
        <v>61</v>
      </c>
      <c r="E22" s="47" t="s">
        <v>62</v>
      </c>
      <c r="F22" s="46">
        <v>5</v>
      </c>
      <c r="G22" s="46"/>
      <c r="H22" s="46"/>
      <c r="I22" s="47"/>
    </row>
    <row r="23" spans="3:9">
      <c r="C23" s="46" t="s">
        <v>54</v>
      </c>
      <c r="D23" s="46" t="s">
        <v>63</v>
      </c>
      <c r="E23" s="47" t="s">
        <v>64</v>
      </c>
      <c r="F23" s="46">
        <v>24</v>
      </c>
      <c r="G23" s="46"/>
      <c r="H23" s="46"/>
      <c r="I23" s="47"/>
    </row>
    <row r="24" spans="3:9">
      <c r="C24" s="46" t="s">
        <v>54</v>
      </c>
      <c r="D24" s="46" t="s">
        <v>65</v>
      </c>
      <c r="E24" s="73" t="s">
        <v>66</v>
      </c>
      <c r="F24" s="46">
        <v>6</v>
      </c>
      <c r="G24" s="46"/>
      <c r="H24" s="46"/>
      <c r="I24" s="47"/>
    </row>
    <row r="25" spans="3:9" ht="30">
      <c r="C25" s="46" t="s">
        <v>54</v>
      </c>
      <c r="D25" s="46" t="s">
        <v>67</v>
      </c>
      <c r="E25" s="47" t="s">
        <v>68</v>
      </c>
      <c r="F25" s="46">
        <v>2</v>
      </c>
      <c r="G25" s="46"/>
      <c r="H25" s="46"/>
      <c r="I25" s="47" t="s">
        <v>69</v>
      </c>
    </row>
    <row r="26" spans="3:9">
      <c r="C26" s="46" t="s">
        <v>54</v>
      </c>
      <c r="D26" s="46" t="s">
        <v>70</v>
      </c>
      <c r="E26" s="47" t="s">
        <v>71</v>
      </c>
      <c r="F26" s="46">
        <v>16</v>
      </c>
      <c r="G26" s="46"/>
      <c r="H26" s="46"/>
      <c r="I26" s="47"/>
    </row>
    <row r="27" spans="3:9">
      <c r="C27" s="46" t="s">
        <v>72</v>
      </c>
      <c r="D27" s="46" t="s">
        <v>73</v>
      </c>
      <c r="E27" s="47" t="s">
        <v>74</v>
      </c>
      <c r="F27" s="46"/>
      <c r="G27" s="46"/>
      <c r="H27" s="46">
        <v>3</v>
      </c>
      <c r="I27" s="47" t="s">
        <v>75</v>
      </c>
    </row>
    <row r="28" spans="3:9">
      <c r="C28" s="46" t="s">
        <v>72</v>
      </c>
      <c r="D28" s="46" t="s">
        <v>76</v>
      </c>
      <c r="E28" s="47" t="s">
        <v>77</v>
      </c>
      <c r="F28" s="46"/>
      <c r="G28" s="46"/>
      <c r="H28" s="46">
        <v>6</v>
      </c>
      <c r="I28" s="47" t="s">
        <v>78</v>
      </c>
    </row>
    <row r="29" spans="3:9">
      <c r="C29" s="46" t="s">
        <v>72</v>
      </c>
      <c r="D29" s="46" t="s">
        <v>79</v>
      </c>
      <c r="E29" s="47" t="s">
        <v>80</v>
      </c>
      <c r="F29" s="46"/>
      <c r="G29" s="46" t="s">
        <v>23</v>
      </c>
      <c r="H29" s="46">
        <v>2</v>
      </c>
      <c r="I29" s="47" t="s">
        <v>81</v>
      </c>
    </row>
    <row r="30" spans="3:9">
      <c r="C30" s="46" t="s">
        <v>72</v>
      </c>
      <c r="D30" s="46" t="s">
        <v>82</v>
      </c>
      <c r="E30" s="47" t="s">
        <v>83</v>
      </c>
      <c r="F30" s="99">
        <v>45</v>
      </c>
      <c r="G30" s="46"/>
      <c r="H30" s="46"/>
      <c r="I30" s="47"/>
    </row>
    <row r="31" spans="3:9">
      <c r="C31" s="46" t="s">
        <v>72</v>
      </c>
      <c r="D31" s="46" t="s">
        <v>84</v>
      </c>
      <c r="E31" s="47" t="s">
        <v>85</v>
      </c>
      <c r="F31" s="99">
        <v>30</v>
      </c>
      <c r="G31" s="46"/>
      <c r="H31" s="46"/>
      <c r="I31" s="47"/>
    </row>
    <row r="32" spans="3:9">
      <c r="C32" s="46" t="s">
        <v>72</v>
      </c>
      <c r="D32" s="46" t="s">
        <v>86</v>
      </c>
      <c r="E32" s="47" t="s">
        <v>87</v>
      </c>
      <c r="F32" s="46">
        <v>25</v>
      </c>
      <c r="G32" s="46"/>
      <c r="H32" s="46"/>
      <c r="I32" s="47"/>
    </row>
    <row r="33" spans="3:9">
      <c r="C33" s="46" t="s">
        <v>72</v>
      </c>
      <c r="D33" s="46" t="s">
        <v>88</v>
      </c>
      <c r="E33" s="47" t="s">
        <v>89</v>
      </c>
      <c r="F33" s="46">
        <v>24</v>
      </c>
      <c r="G33" s="46"/>
      <c r="H33" s="46"/>
      <c r="I33" s="47" t="s">
        <v>90</v>
      </c>
    </row>
    <row r="34" spans="3:9">
      <c r="C34" s="46" t="s">
        <v>91</v>
      </c>
      <c r="D34" s="46" t="s">
        <v>92</v>
      </c>
      <c r="E34" s="47" t="s">
        <v>93</v>
      </c>
      <c r="F34" s="46">
        <v>40</v>
      </c>
      <c r="G34" s="46"/>
      <c r="H34" s="46"/>
      <c r="I34" s="98" t="s">
        <v>94</v>
      </c>
    </row>
    <row r="35" spans="3:9">
      <c r="C35" s="46" t="s">
        <v>95</v>
      </c>
      <c r="D35" s="46" t="s">
        <v>96</v>
      </c>
      <c r="E35" s="47" t="s">
        <v>97</v>
      </c>
      <c r="F35" s="46">
        <v>12</v>
      </c>
      <c r="G35" s="46"/>
      <c r="H35" s="46"/>
      <c r="I35" s="47"/>
    </row>
    <row r="36" spans="3:9">
      <c r="C36" s="46" t="s">
        <v>95</v>
      </c>
      <c r="D36" s="46" t="s">
        <v>98</v>
      </c>
      <c r="E36" s="47" t="s">
        <v>99</v>
      </c>
      <c r="F36" s="46"/>
      <c r="G36" s="46"/>
      <c r="H36" s="46">
        <v>7</v>
      </c>
      <c r="I36" s="47" t="s">
        <v>100</v>
      </c>
    </row>
    <row r="37" spans="3:9">
      <c r="C37" s="46" t="s">
        <v>95</v>
      </c>
      <c r="D37" s="46" t="s">
        <v>101</v>
      </c>
      <c r="E37" s="47" t="s">
        <v>102</v>
      </c>
      <c r="F37" s="46">
        <v>7</v>
      </c>
      <c r="G37" s="46"/>
      <c r="H37" s="46"/>
      <c r="I37" s="47" t="s">
        <v>103</v>
      </c>
    </row>
    <row r="38" spans="3:9">
      <c r="C38" s="46" t="s">
        <v>95</v>
      </c>
      <c r="D38" s="46" t="s">
        <v>104</v>
      </c>
      <c r="E38" s="47" t="s">
        <v>105</v>
      </c>
      <c r="F38" s="46">
        <v>12</v>
      </c>
      <c r="G38" s="46"/>
      <c r="H38" s="46"/>
      <c r="I38" s="47" t="s">
        <v>106</v>
      </c>
    </row>
    <row r="39" spans="3:9">
      <c r="C39" s="46" t="s">
        <v>95</v>
      </c>
      <c r="D39" s="46" t="s">
        <v>107</v>
      </c>
      <c r="E39" s="47" t="s">
        <v>108</v>
      </c>
      <c r="F39" s="46">
        <v>60</v>
      </c>
      <c r="G39" s="46"/>
      <c r="H39" s="46"/>
      <c r="I39" s="47"/>
    </row>
    <row r="40" spans="3:9">
      <c r="C40" s="46" t="s">
        <v>109</v>
      </c>
      <c r="D40" s="46" t="s">
        <v>110</v>
      </c>
      <c r="E40" s="47" t="s">
        <v>111</v>
      </c>
      <c r="F40" s="46">
        <v>30</v>
      </c>
      <c r="G40" s="46"/>
      <c r="H40" s="46"/>
      <c r="I40" s="47"/>
    </row>
    <row r="41" spans="3:9">
      <c r="C41" s="46" t="s">
        <v>109</v>
      </c>
      <c r="D41" s="46" t="s">
        <v>112</v>
      </c>
      <c r="E41" s="47" t="s">
        <v>113</v>
      </c>
      <c r="F41" s="46">
        <v>10</v>
      </c>
      <c r="G41" s="46"/>
      <c r="H41" s="46"/>
      <c r="I41" s="47"/>
    </row>
    <row r="42" spans="3:9">
      <c r="C42" s="46" t="s">
        <v>109</v>
      </c>
      <c r="D42" s="99" t="s">
        <v>114</v>
      </c>
      <c r="E42" s="47" t="s">
        <v>115</v>
      </c>
      <c r="F42" s="46">
        <v>15</v>
      </c>
      <c r="G42" s="46"/>
      <c r="H42" s="46"/>
      <c r="I42" s="47"/>
    </row>
    <row r="43" spans="3:9">
      <c r="C43" s="46" t="s">
        <v>109</v>
      </c>
      <c r="D43" s="99" t="s">
        <v>116</v>
      </c>
      <c r="E43" s="47" t="s">
        <v>117</v>
      </c>
      <c r="F43" s="46">
        <v>16</v>
      </c>
      <c r="G43" s="46"/>
      <c r="H43" s="46"/>
      <c r="I43" s="47"/>
    </row>
    <row r="44" spans="3:9">
      <c r="C44" s="46" t="s">
        <v>109</v>
      </c>
      <c r="D44" s="46" t="s">
        <v>118</v>
      </c>
      <c r="E44" s="47" t="s">
        <v>119</v>
      </c>
      <c r="F44" s="46">
        <v>40</v>
      </c>
      <c r="G44" s="46"/>
      <c r="H44" s="46"/>
      <c r="I44" s="47"/>
    </row>
    <row r="45" spans="3:9">
      <c r="C45" s="46" t="s">
        <v>109</v>
      </c>
      <c r="D45" s="46" t="s">
        <v>120</v>
      </c>
      <c r="E45" s="47" t="s">
        <v>121</v>
      </c>
      <c r="F45" s="46">
        <v>10</v>
      </c>
      <c r="G45" s="46"/>
      <c r="H45" s="46"/>
      <c r="I45" s="47"/>
    </row>
    <row r="46" spans="3:9">
      <c r="C46" s="46" t="s">
        <v>109</v>
      </c>
      <c r="D46" s="46" t="s">
        <v>122</v>
      </c>
      <c r="E46" s="47" t="s">
        <v>123</v>
      </c>
      <c r="F46" s="46">
        <v>40</v>
      </c>
      <c r="G46" s="46"/>
      <c r="H46" s="46"/>
      <c r="I46" s="47"/>
    </row>
    <row r="47" spans="3:9">
      <c r="C47" s="46" t="s">
        <v>109</v>
      </c>
      <c r="D47" s="46" t="s">
        <v>124</v>
      </c>
      <c r="E47" s="47" t="s">
        <v>125</v>
      </c>
      <c r="F47" s="46">
        <v>10</v>
      </c>
      <c r="G47" s="46"/>
      <c r="H47" s="46"/>
      <c r="I47" s="47"/>
    </row>
    <row r="48" spans="3:9">
      <c r="C48" s="46" t="s">
        <v>109</v>
      </c>
      <c r="D48" s="46" t="s">
        <v>126</v>
      </c>
      <c r="E48" s="47" t="s">
        <v>127</v>
      </c>
      <c r="F48" s="46">
        <v>70</v>
      </c>
      <c r="G48" s="46"/>
      <c r="H48" s="46"/>
      <c r="I48" s="47"/>
    </row>
    <row r="49" spans="3:9">
      <c r="C49" s="46" t="s">
        <v>128</v>
      </c>
      <c r="D49" s="46" t="s">
        <v>129</v>
      </c>
      <c r="E49" s="47" t="s">
        <v>130</v>
      </c>
      <c r="F49" s="46"/>
      <c r="G49" s="46"/>
      <c r="H49" s="46">
        <v>12</v>
      </c>
      <c r="I49" s="47" t="s">
        <v>131</v>
      </c>
    </row>
    <row r="50" spans="3:9">
      <c r="C50" s="46" t="s">
        <v>128</v>
      </c>
      <c r="D50" s="46" t="s">
        <v>132</v>
      </c>
      <c r="E50" s="47" t="s">
        <v>133</v>
      </c>
      <c r="F50" s="46">
        <v>1</v>
      </c>
      <c r="G50" s="46"/>
      <c r="H50" s="46"/>
      <c r="I50" s="47" t="s">
        <v>134</v>
      </c>
    </row>
    <row r="51" spans="3:9">
      <c r="C51" s="46" t="s">
        <v>128</v>
      </c>
      <c r="D51" s="46" t="s">
        <v>135</v>
      </c>
      <c r="E51" s="47" t="s">
        <v>136</v>
      </c>
      <c r="F51" s="46">
        <v>20</v>
      </c>
      <c r="G51" s="46"/>
      <c r="H51" s="46"/>
      <c r="I51" s="47"/>
    </row>
    <row r="52" spans="3:9">
      <c r="C52" s="46" t="s">
        <v>137</v>
      </c>
      <c r="D52" s="46" t="s">
        <v>138</v>
      </c>
      <c r="E52" s="47" t="s">
        <v>139</v>
      </c>
      <c r="F52" s="46">
        <v>20</v>
      </c>
      <c r="G52" s="46"/>
      <c r="H52" s="46"/>
      <c r="I52" s="47"/>
    </row>
    <row r="53" spans="3:9">
      <c r="C53" s="46" t="s">
        <v>137</v>
      </c>
      <c r="D53" s="46" t="s">
        <v>140</v>
      </c>
      <c r="E53" s="47" t="s">
        <v>141</v>
      </c>
      <c r="F53" s="46">
        <v>2</v>
      </c>
      <c r="G53" s="46"/>
      <c r="H53" s="46"/>
      <c r="I53" s="47" t="s">
        <v>134</v>
      </c>
    </row>
    <row r="54" spans="3:9">
      <c r="C54" s="46" t="s">
        <v>137</v>
      </c>
      <c r="D54" s="46" t="s">
        <v>142</v>
      </c>
      <c r="E54" s="47" t="s">
        <v>143</v>
      </c>
      <c r="F54" s="46">
        <v>12</v>
      </c>
      <c r="G54" s="46"/>
      <c r="H54" s="46"/>
      <c r="I54" s="47" t="s">
        <v>144</v>
      </c>
    </row>
    <row r="55" spans="3:9">
      <c r="C55" s="46" t="s">
        <v>137</v>
      </c>
      <c r="D55" s="46" t="s">
        <v>145</v>
      </c>
      <c r="E55" s="47" t="s">
        <v>146</v>
      </c>
      <c r="F55" s="46">
        <v>40</v>
      </c>
      <c r="G55" s="46"/>
      <c r="H55" s="46"/>
      <c r="I55" s="47"/>
    </row>
    <row r="56" spans="3:9">
      <c r="C56" s="46" t="s">
        <v>137</v>
      </c>
      <c r="D56" s="46" t="s">
        <v>147</v>
      </c>
      <c r="E56" s="47" t="s">
        <v>148</v>
      </c>
      <c r="F56" s="46">
        <v>35</v>
      </c>
      <c r="G56" s="46"/>
      <c r="H56" s="46"/>
      <c r="I56" s="47"/>
    </row>
    <row r="57" spans="3:9">
      <c r="C57" s="46" t="s">
        <v>137</v>
      </c>
      <c r="D57" s="46" t="s">
        <v>149</v>
      </c>
      <c r="E57" s="47" t="s">
        <v>150</v>
      </c>
      <c r="F57" s="46">
        <v>4</v>
      </c>
      <c r="G57" s="46"/>
      <c r="H57" s="46"/>
      <c r="I57" s="47"/>
    </row>
    <row r="58" spans="3:9">
      <c r="C58" s="46" t="s">
        <v>137</v>
      </c>
      <c r="D58" s="46" t="s">
        <v>151</v>
      </c>
      <c r="E58" s="47" t="s">
        <v>152</v>
      </c>
      <c r="F58" s="46">
        <v>10</v>
      </c>
      <c r="G58" s="46"/>
      <c r="H58" s="46"/>
      <c r="I58" s="47"/>
    </row>
    <row r="59" spans="3:9">
      <c r="C59" s="46" t="s">
        <v>137</v>
      </c>
      <c r="D59" s="46" t="s">
        <v>153</v>
      </c>
      <c r="E59" s="47" t="s">
        <v>154</v>
      </c>
      <c r="F59" s="46">
        <v>45</v>
      </c>
      <c r="G59" s="46"/>
      <c r="H59" s="46"/>
      <c r="I59" s="47"/>
    </row>
    <row r="60" spans="3:9">
      <c r="C60" s="46" t="s">
        <v>155</v>
      </c>
      <c r="D60" s="46" t="s">
        <v>156</v>
      </c>
      <c r="E60" s="47" t="s">
        <v>155</v>
      </c>
      <c r="F60" s="46">
        <v>12</v>
      </c>
      <c r="G60" s="46"/>
      <c r="H60" s="46"/>
      <c r="I60" s="47"/>
    </row>
    <row r="61" spans="3:9">
      <c r="C61" s="46" t="s">
        <v>157</v>
      </c>
      <c r="D61" s="46" t="s">
        <v>158</v>
      </c>
      <c r="E61" s="47" t="s">
        <v>157</v>
      </c>
      <c r="F61" s="46">
        <v>24</v>
      </c>
      <c r="G61" s="46"/>
      <c r="H61" s="46"/>
      <c r="I61" s="47" t="s">
        <v>159</v>
      </c>
    </row>
    <row r="62" spans="3:9">
      <c r="C62" s="46" t="s">
        <v>160</v>
      </c>
      <c r="D62" s="46" t="s">
        <v>161</v>
      </c>
      <c r="E62" s="47" t="s">
        <v>162</v>
      </c>
      <c r="F62" s="46">
        <v>2</v>
      </c>
      <c r="G62" s="46"/>
      <c r="H62" s="46"/>
      <c r="I62" s="47" t="s">
        <v>162</v>
      </c>
    </row>
    <row r="63" spans="3:9">
      <c r="C63" s="46" t="s">
        <v>160</v>
      </c>
      <c r="D63" s="46" t="s">
        <v>163</v>
      </c>
      <c r="E63" s="47" t="s">
        <v>164</v>
      </c>
      <c r="F63" s="46">
        <v>12</v>
      </c>
      <c r="G63" s="46"/>
      <c r="H63" s="46"/>
      <c r="I63" s="47"/>
    </row>
    <row r="64" spans="3:9">
      <c r="C64" s="46" t="s">
        <v>160</v>
      </c>
      <c r="D64" s="46" t="s">
        <v>165</v>
      </c>
      <c r="E64" s="47" t="s">
        <v>166</v>
      </c>
      <c r="F64" s="46">
        <v>5</v>
      </c>
      <c r="G64" s="46"/>
      <c r="H64" s="46"/>
      <c r="I64" s="47"/>
    </row>
    <row r="65" spans="1:9">
      <c r="C65" s="46" t="s">
        <v>160</v>
      </c>
      <c r="D65" s="46" t="s">
        <v>167</v>
      </c>
      <c r="E65" s="47" t="s">
        <v>168</v>
      </c>
      <c r="F65" s="46">
        <v>6</v>
      </c>
      <c r="G65" s="46"/>
      <c r="H65" s="46"/>
      <c r="I65" s="47" t="s">
        <v>169</v>
      </c>
    </row>
    <row r="66" spans="1:9">
      <c r="C66" s="46" t="s">
        <v>160</v>
      </c>
      <c r="D66" s="46" t="s">
        <v>170</v>
      </c>
      <c r="E66" s="47" t="s">
        <v>171</v>
      </c>
      <c r="F66" s="46">
        <v>18</v>
      </c>
      <c r="G66" s="46"/>
      <c r="H66" s="46"/>
      <c r="I66" s="47" t="s">
        <v>172</v>
      </c>
    </row>
    <row r="67" spans="1:9">
      <c r="C67" s="46" t="s">
        <v>160</v>
      </c>
      <c r="D67" s="46" t="s">
        <v>173</v>
      </c>
      <c r="E67" s="47" t="s">
        <v>174</v>
      </c>
      <c r="F67" s="46">
        <v>16</v>
      </c>
      <c r="G67" s="46"/>
      <c r="H67" s="46"/>
      <c r="I67" s="47"/>
    </row>
    <row r="68" spans="1:9" s="89" customFormat="1">
      <c r="A68" s="86"/>
      <c r="B68" s="86"/>
      <c r="C68" s="87" t="s">
        <v>160</v>
      </c>
      <c r="D68" s="87" t="s">
        <v>175</v>
      </c>
      <c r="E68" s="88" t="s">
        <v>176</v>
      </c>
      <c r="F68" s="87">
        <v>1</v>
      </c>
      <c r="G68" s="87"/>
      <c r="H68" s="87"/>
      <c r="I68" s="88" t="s">
        <v>177</v>
      </c>
    </row>
    <row r="69" spans="1:9">
      <c r="C69" s="46" t="s">
        <v>160</v>
      </c>
      <c r="D69" s="46" t="s">
        <v>178</v>
      </c>
      <c r="E69" s="73" t="s">
        <v>179</v>
      </c>
      <c r="F69" s="46">
        <v>1</v>
      </c>
      <c r="G69" s="46"/>
      <c r="H69" s="46"/>
      <c r="I69" s="88" t="s">
        <v>177</v>
      </c>
    </row>
    <row r="70" spans="1:9">
      <c r="C70" s="46" t="s">
        <v>160</v>
      </c>
      <c r="D70" s="46" t="s">
        <v>180</v>
      </c>
      <c r="E70" s="47" t="s">
        <v>181</v>
      </c>
      <c r="F70" s="46">
        <v>2</v>
      </c>
      <c r="G70" s="46"/>
      <c r="H70" s="46"/>
      <c r="I70" s="47"/>
    </row>
    <row r="71" spans="1:9">
      <c r="C71" s="46" t="s">
        <v>160</v>
      </c>
      <c r="D71" s="46" t="s">
        <v>182</v>
      </c>
      <c r="E71" s="47" t="s">
        <v>183</v>
      </c>
      <c r="F71" s="46">
        <v>40</v>
      </c>
      <c r="G71" s="46"/>
      <c r="H71" s="46"/>
      <c r="I71" s="47"/>
    </row>
    <row r="72" spans="1:9">
      <c r="C72" s="46" t="s">
        <v>160</v>
      </c>
      <c r="D72" s="46" t="s">
        <v>184</v>
      </c>
      <c r="E72" s="47" t="s">
        <v>185</v>
      </c>
      <c r="F72" s="46">
        <v>40</v>
      </c>
      <c r="G72" s="46"/>
      <c r="H72" s="46"/>
      <c r="I72" s="47"/>
    </row>
    <row r="73" spans="1:9">
      <c r="C73" s="46" t="s">
        <v>160</v>
      </c>
      <c r="D73" s="46" t="s">
        <v>186</v>
      </c>
      <c r="E73" s="47" t="s">
        <v>187</v>
      </c>
      <c r="F73" s="46"/>
      <c r="G73" s="46" t="s">
        <v>188</v>
      </c>
      <c r="H73" s="46">
        <v>10</v>
      </c>
      <c r="I73" s="47" t="s">
        <v>189</v>
      </c>
    </row>
    <row r="74" spans="1:9">
      <c r="C74" s="46" t="s">
        <v>160</v>
      </c>
      <c r="D74" s="46" t="s">
        <v>190</v>
      </c>
      <c r="E74" s="47" t="s">
        <v>191</v>
      </c>
      <c r="F74" s="46">
        <v>20</v>
      </c>
      <c r="G74" s="46"/>
      <c r="H74" s="46"/>
      <c r="I74" s="47"/>
    </row>
    <row r="75" spans="1:9">
      <c r="C75" s="46" t="s">
        <v>192</v>
      </c>
      <c r="D75" s="46" t="s">
        <v>193</v>
      </c>
      <c r="E75" s="47" t="s">
        <v>194</v>
      </c>
      <c r="F75" s="46">
        <v>20</v>
      </c>
      <c r="G75" s="46"/>
      <c r="H75" s="46"/>
      <c r="I75" s="47"/>
    </row>
    <row r="76" spans="1:9">
      <c r="C76" s="46" t="s">
        <v>192</v>
      </c>
      <c r="D76" s="46" t="s">
        <v>195</v>
      </c>
      <c r="E76" s="47" t="s">
        <v>196</v>
      </c>
      <c r="F76" s="46">
        <v>8</v>
      </c>
      <c r="G76" s="46"/>
      <c r="H76" s="46"/>
      <c r="I76" s="47"/>
    </row>
    <row r="77" spans="1:9">
      <c r="C77" s="46" t="s">
        <v>192</v>
      </c>
      <c r="D77" s="46" t="s">
        <v>197</v>
      </c>
      <c r="E77" s="47" t="s">
        <v>198</v>
      </c>
      <c r="F77" s="46">
        <v>8</v>
      </c>
      <c r="G77" s="46"/>
      <c r="H77" s="46"/>
      <c r="I77" s="47"/>
    </row>
    <row r="78" spans="1:9">
      <c r="C78" s="46" t="s">
        <v>199</v>
      </c>
      <c r="D78" s="46" t="s">
        <v>200</v>
      </c>
      <c r="E78" s="47" t="s">
        <v>201</v>
      </c>
      <c r="F78" s="46">
        <v>5</v>
      </c>
      <c r="G78" s="46"/>
      <c r="H78" s="46"/>
      <c r="I78" s="47"/>
    </row>
    <row r="79" spans="1:9">
      <c r="C79" s="46" t="s">
        <v>199</v>
      </c>
      <c r="D79" s="46" t="s">
        <v>202</v>
      </c>
      <c r="E79" s="47" t="s">
        <v>203</v>
      </c>
      <c r="F79" s="46">
        <v>70</v>
      </c>
      <c r="G79" s="46"/>
      <c r="H79" s="46"/>
      <c r="I79" s="47"/>
    </row>
    <row r="80" spans="1:9">
      <c r="C80" s="46" t="s">
        <v>199</v>
      </c>
      <c r="D80" s="46" t="s">
        <v>204</v>
      </c>
      <c r="E80" s="47" t="s">
        <v>205</v>
      </c>
      <c r="F80" s="46">
        <v>20</v>
      </c>
      <c r="G80" s="46"/>
      <c r="H80" s="46"/>
      <c r="I80" s="47"/>
    </row>
    <row r="81" spans="3:9">
      <c r="C81" s="46" t="s">
        <v>206</v>
      </c>
      <c r="D81" s="46" t="s">
        <v>207</v>
      </c>
      <c r="E81" s="47" t="s">
        <v>208</v>
      </c>
      <c r="F81" s="46">
        <v>16</v>
      </c>
      <c r="G81" s="46"/>
      <c r="H81" s="46"/>
      <c r="I81" s="47"/>
    </row>
    <row r="82" spans="3:9">
      <c r="C82" s="46" t="s">
        <v>206</v>
      </c>
      <c r="D82" s="46" t="s">
        <v>209</v>
      </c>
      <c r="E82" s="47" t="s">
        <v>210</v>
      </c>
      <c r="F82" s="46">
        <v>40</v>
      </c>
      <c r="G82" s="46"/>
      <c r="H82" s="46"/>
      <c r="I82" s="47"/>
    </row>
    <row r="83" spans="3:9">
      <c r="C83" s="46" t="s">
        <v>206</v>
      </c>
      <c r="D83" s="46" t="s">
        <v>211</v>
      </c>
      <c r="E83" s="47" t="s">
        <v>212</v>
      </c>
      <c r="F83" s="46">
        <v>36</v>
      </c>
      <c r="G83" s="46"/>
      <c r="H83" s="46"/>
      <c r="I83" s="47" t="s">
        <v>213</v>
      </c>
    </row>
    <row r="84" spans="3:9">
      <c r="C84" s="46" t="s">
        <v>206</v>
      </c>
      <c r="D84" s="46" t="s">
        <v>214</v>
      </c>
      <c r="E84" s="47" t="s">
        <v>215</v>
      </c>
      <c r="F84" s="46">
        <v>20</v>
      </c>
      <c r="G84" s="46"/>
      <c r="H84" s="46"/>
      <c r="I84" s="47"/>
    </row>
    <row r="85" spans="3:9">
      <c r="C85" s="46" t="s">
        <v>216</v>
      </c>
      <c r="D85" s="46" t="s">
        <v>217</v>
      </c>
      <c r="E85" s="47" t="s">
        <v>218</v>
      </c>
      <c r="F85" s="46">
        <v>15</v>
      </c>
      <c r="G85" s="46"/>
      <c r="H85" s="46"/>
      <c r="I85" s="47"/>
    </row>
    <row r="86" spans="3:9">
      <c r="C86" s="46" t="s">
        <v>216</v>
      </c>
      <c r="D86" s="46" t="s">
        <v>219</v>
      </c>
      <c r="E86" s="47" t="s">
        <v>220</v>
      </c>
      <c r="F86" s="46">
        <v>12</v>
      </c>
      <c r="G86" s="46"/>
      <c r="H86" s="46"/>
      <c r="I86" s="47"/>
    </row>
    <row r="87" spans="3:9">
      <c r="C87" s="46" t="s">
        <v>216</v>
      </c>
      <c r="D87" s="46" t="s">
        <v>221</v>
      </c>
      <c r="E87" s="47" t="s">
        <v>222</v>
      </c>
      <c r="F87" s="46"/>
      <c r="G87" s="46" t="s">
        <v>223</v>
      </c>
      <c r="H87" s="46">
        <v>3</v>
      </c>
      <c r="I87" s="47" t="s">
        <v>224</v>
      </c>
    </row>
    <row r="88" spans="3:9">
      <c r="C88" s="46" t="s">
        <v>216</v>
      </c>
      <c r="D88" s="46" t="s">
        <v>225</v>
      </c>
      <c r="E88" s="47" t="s">
        <v>226</v>
      </c>
      <c r="F88" s="46"/>
      <c r="G88" s="46" t="s">
        <v>227</v>
      </c>
      <c r="H88" s="46">
        <v>10</v>
      </c>
      <c r="I88" s="47" t="s">
        <v>228</v>
      </c>
    </row>
    <row r="89" spans="3:9">
      <c r="C89" s="46" t="s">
        <v>216</v>
      </c>
      <c r="D89" s="46" t="s">
        <v>229</v>
      </c>
      <c r="E89" s="47" t="s">
        <v>230</v>
      </c>
      <c r="F89" s="46">
        <v>12</v>
      </c>
      <c r="G89" s="46"/>
      <c r="H89" s="46"/>
      <c r="I89" s="47"/>
    </row>
    <row r="90" spans="3:9">
      <c r="C90" s="46" t="s">
        <v>216</v>
      </c>
      <c r="D90" s="46" t="s">
        <v>231</v>
      </c>
      <c r="E90" s="47" t="s">
        <v>232</v>
      </c>
      <c r="F90" s="46">
        <v>4</v>
      </c>
      <c r="G90" s="46"/>
      <c r="H90" s="46"/>
      <c r="I90" s="47"/>
    </row>
    <row r="91" spans="3:9">
      <c r="C91" s="46" t="s">
        <v>216</v>
      </c>
      <c r="D91" s="46" t="s">
        <v>233</v>
      </c>
      <c r="E91" s="47" t="s">
        <v>234</v>
      </c>
      <c r="F91" s="46">
        <v>50</v>
      </c>
      <c r="G91" s="46"/>
      <c r="H91" s="46"/>
      <c r="I91" s="47"/>
    </row>
    <row r="92" spans="3:9">
      <c r="C92" s="46" t="s">
        <v>216</v>
      </c>
      <c r="D92" s="46" t="s">
        <v>235</v>
      </c>
      <c r="E92" s="47" t="s">
        <v>236</v>
      </c>
      <c r="F92" s="46">
        <v>70</v>
      </c>
      <c r="G92" s="46"/>
      <c r="H92" s="46"/>
      <c r="I92" s="47"/>
    </row>
    <row r="93" spans="3:9">
      <c r="C93" s="46" t="s">
        <v>216</v>
      </c>
      <c r="D93" s="46" t="s">
        <v>237</v>
      </c>
      <c r="E93" s="47" t="s">
        <v>238</v>
      </c>
      <c r="F93" s="46">
        <v>35</v>
      </c>
      <c r="G93" s="46"/>
      <c r="H93" s="46"/>
      <c r="I93" s="47"/>
    </row>
    <row r="94" spans="3:9">
      <c r="C94" s="46" t="s">
        <v>216</v>
      </c>
      <c r="D94" s="46" t="s">
        <v>239</v>
      </c>
      <c r="E94" s="47" t="s">
        <v>240</v>
      </c>
      <c r="F94" s="46">
        <v>25</v>
      </c>
      <c r="G94" s="46"/>
      <c r="H94" s="46"/>
      <c r="I94" s="47"/>
    </row>
    <row r="95" spans="3:9">
      <c r="C95" s="46" t="s">
        <v>241</v>
      </c>
      <c r="D95" s="46" t="s">
        <v>242</v>
      </c>
      <c r="E95" s="47" t="s">
        <v>243</v>
      </c>
      <c r="F95" s="46">
        <v>65</v>
      </c>
      <c r="G95" s="46"/>
      <c r="H95" s="46"/>
      <c r="I95" s="98" t="s">
        <v>244</v>
      </c>
    </row>
    <row r="96" spans="3:9">
      <c r="C96" s="46" t="s">
        <v>241</v>
      </c>
      <c r="D96" s="46" t="s">
        <v>245</v>
      </c>
      <c r="E96" s="47" t="s">
        <v>246</v>
      </c>
      <c r="F96" s="46">
        <v>20</v>
      </c>
      <c r="G96" s="46"/>
      <c r="H96" s="46"/>
      <c r="I96" s="98" t="s">
        <v>247</v>
      </c>
    </row>
    <row r="97" spans="3:9">
      <c r="C97" s="46" t="s">
        <v>248</v>
      </c>
      <c r="D97" s="46" t="s">
        <v>249</v>
      </c>
      <c r="E97" s="47" t="s">
        <v>248</v>
      </c>
      <c r="F97" s="46"/>
      <c r="G97" s="46" t="s">
        <v>23</v>
      </c>
      <c r="H97" s="46">
        <v>2</v>
      </c>
      <c r="I97" s="47" t="s">
        <v>250</v>
      </c>
    </row>
    <row r="98" spans="3:9">
      <c r="C98" s="46" t="s">
        <v>251</v>
      </c>
      <c r="D98" s="46" t="s">
        <v>252</v>
      </c>
      <c r="E98" s="47" t="s">
        <v>253</v>
      </c>
      <c r="F98" s="46">
        <v>3</v>
      </c>
      <c r="G98" s="46"/>
      <c r="H98" s="46"/>
      <c r="I98" s="47"/>
    </row>
    <row r="99" spans="3:9">
      <c r="C99" s="46" t="s">
        <v>251</v>
      </c>
      <c r="D99" s="46" t="s">
        <v>254</v>
      </c>
      <c r="E99" s="47" t="s">
        <v>255</v>
      </c>
      <c r="F99" s="46">
        <v>4</v>
      </c>
      <c r="G99" s="46"/>
      <c r="H99" s="46"/>
      <c r="I99" s="47"/>
    </row>
    <row r="100" spans="3:9">
      <c r="C100" s="46" t="s">
        <v>251</v>
      </c>
      <c r="D100" s="46" t="s">
        <v>256</v>
      </c>
      <c r="E100" s="47" t="s">
        <v>257</v>
      </c>
      <c r="F100" s="46">
        <v>4</v>
      </c>
      <c r="G100" s="46"/>
      <c r="H100" s="46"/>
      <c r="I100" s="47"/>
    </row>
    <row r="101" spans="3:9">
      <c r="C101" s="46" t="s">
        <v>251</v>
      </c>
      <c r="D101" s="46" t="s">
        <v>258</v>
      </c>
      <c r="E101" s="47" t="s">
        <v>259</v>
      </c>
      <c r="F101" s="46">
        <v>4</v>
      </c>
      <c r="G101" s="46"/>
      <c r="H101" s="46"/>
      <c r="I101" s="47"/>
    </row>
    <row r="102" spans="3:9">
      <c r="C102" s="46" t="s">
        <v>260</v>
      </c>
      <c r="D102" s="46" t="s">
        <v>261</v>
      </c>
      <c r="E102" s="47" t="s">
        <v>262</v>
      </c>
      <c r="F102" s="46">
        <v>24</v>
      </c>
      <c r="G102" s="46"/>
      <c r="H102" s="46"/>
      <c r="I102" s="47" t="s">
        <v>263</v>
      </c>
    </row>
    <row r="103" spans="3:9">
      <c r="C103" s="46" t="s">
        <v>260</v>
      </c>
      <c r="D103" s="46" t="s">
        <v>264</v>
      </c>
      <c r="E103" s="47" t="s">
        <v>265</v>
      </c>
      <c r="F103" s="46">
        <v>22</v>
      </c>
      <c r="G103" s="46"/>
      <c r="H103" s="46"/>
      <c r="I103" s="47"/>
    </row>
    <row r="104" spans="3:9">
      <c r="C104" s="46" t="s">
        <v>260</v>
      </c>
      <c r="D104" s="46" t="s">
        <v>266</v>
      </c>
      <c r="E104" s="47" t="s">
        <v>267</v>
      </c>
      <c r="F104" s="46">
        <v>10</v>
      </c>
      <c r="G104" s="46"/>
      <c r="H104" s="46"/>
      <c r="I104" s="47"/>
    </row>
    <row r="105" spans="3:9">
      <c r="C105" s="46" t="s">
        <v>260</v>
      </c>
      <c r="D105" s="46" t="s">
        <v>268</v>
      </c>
      <c r="E105" s="47" t="s">
        <v>269</v>
      </c>
      <c r="F105" s="95">
        <v>12</v>
      </c>
      <c r="G105" s="46"/>
      <c r="H105" s="46"/>
      <c r="I105" s="47"/>
    </row>
    <row r="106" spans="3:9">
      <c r="C106" s="46" t="s">
        <v>260</v>
      </c>
      <c r="D106" s="46" t="s">
        <v>270</v>
      </c>
      <c r="E106" s="47" t="s">
        <v>271</v>
      </c>
      <c r="F106" s="46">
        <v>15</v>
      </c>
      <c r="G106" s="46"/>
      <c r="H106" s="46"/>
      <c r="I106" s="98" t="s">
        <v>272</v>
      </c>
    </row>
    <row r="107" spans="3:9">
      <c r="C107" s="46" t="s">
        <v>260</v>
      </c>
      <c r="D107" s="46" t="s">
        <v>273</v>
      </c>
      <c r="E107" s="47" t="s">
        <v>274</v>
      </c>
      <c r="F107" s="46">
        <v>15</v>
      </c>
      <c r="G107" s="46"/>
      <c r="H107" s="46"/>
      <c r="I107" s="47"/>
    </row>
    <row r="108" spans="3:9">
      <c r="C108" s="46" t="s">
        <v>260</v>
      </c>
      <c r="D108" s="46" t="s">
        <v>275</v>
      </c>
      <c r="E108" s="47" t="s">
        <v>276</v>
      </c>
      <c r="F108" s="46">
        <v>15</v>
      </c>
      <c r="G108" s="46"/>
      <c r="H108" s="46"/>
      <c r="I108" s="47"/>
    </row>
    <row r="109" spans="3:9">
      <c r="C109" s="46" t="s">
        <v>260</v>
      </c>
      <c r="D109" s="46" t="s">
        <v>277</v>
      </c>
      <c r="E109" s="47" t="s">
        <v>278</v>
      </c>
      <c r="F109" s="46">
        <v>12</v>
      </c>
      <c r="G109" s="46"/>
      <c r="H109" s="46"/>
      <c r="I109" s="47"/>
    </row>
    <row r="110" spans="3:9">
      <c r="C110" s="46" t="s">
        <v>260</v>
      </c>
      <c r="D110" s="46" t="s">
        <v>279</v>
      </c>
      <c r="E110" s="47" t="s">
        <v>280</v>
      </c>
      <c r="F110" s="46">
        <v>12</v>
      </c>
      <c r="G110" s="46"/>
      <c r="H110" s="46"/>
      <c r="I110" s="47"/>
    </row>
    <row r="111" spans="3:9">
      <c r="C111" s="46" t="s">
        <v>281</v>
      </c>
      <c r="D111" s="46" t="s">
        <v>282</v>
      </c>
      <c r="E111" s="47" t="s">
        <v>283</v>
      </c>
      <c r="F111" s="46">
        <v>6</v>
      </c>
      <c r="G111" s="46"/>
      <c r="H111" s="46"/>
      <c r="I111" s="47"/>
    </row>
    <row r="112" spans="3:9">
      <c r="C112" s="46" t="s">
        <v>281</v>
      </c>
      <c r="D112" s="46" t="s">
        <v>284</v>
      </c>
      <c r="E112" s="47" t="s">
        <v>285</v>
      </c>
      <c r="F112" s="46"/>
      <c r="G112" s="46" t="s">
        <v>286</v>
      </c>
      <c r="H112" s="46">
        <v>40</v>
      </c>
      <c r="I112" s="47" t="s">
        <v>287</v>
      </c>
    </row>
    <row r="113" spans="3:9">
      <c r="C113" s="46" t="s">
        <v>281</v>
      </c>
      <c r="D113" s="46" t="s">
        <v>288</v>
      </c>
      <c r="E113" s="47" t="s">
        <v>289</v>
      </c>
      <c r="F113" s="46">
        <v>12</v>
      </c>
      <c r="G113" s="46"/>
      <c r="H113" s="46"/>
      <c r="I113" s="47"/>
    </row>
    <row r="114" spans="3:9">
      <c r="C114" s="46" t="s">
        <v>281</v>
      </c>
      <c r="D114" s="46" t="s">
        <v>290</v>
      </c>
      <c r="E114" s="47" t="s">
        <v>133</v>
      </c>
      <c r="F114" s="46">
        <v>6</v>
      </c>
      <c r="G114" s="46"/>
      <c r="H114" s="46"/>
      <c r="I114" s="47"/>
    </row>
    <row r="115" spans="3:9">
      <c r="C115" s="46" t="s">
        <v>281</v>
      </c>
      <c r="D115" s="46" t="s">
        <v>291</v>
      </c>
      <c r="E115" s="47" t="s">
        <v>292</v>
      </c>
      <c r="F115" s="46">
        <v>12</v>
      </c>
      <c r="G115" s="46"/>
      <c r="H115" s="46"/>
      <c r="I115" s="47"/>
    </row>
    <row r="116" spans="3:9">
      <c r="C116" s="46" t="s">
        <v>281</v>
      </c>
      <c r="D116" s="46" t="s">
        <v>293</v>
      </c>
      <c r="E116" s="47" t="s">
        <v>294</v>
      </c>
      <c r="F116" s="46">
        <v>10</v>
      </c>
      <c r="G116" s="46"/>
      <c r="H116" s="46"/>
      <c r="I116" s="47" t="s">
        <v>295</v>
      </c>
    </row>
    <row r="117" spans="3:9">
      <c r="C117" s="46" t="s">
        <v>281</v>
      </c>
      <c r="D117" s="46" t="s">
        <v>296</v>
      </c>
      <c r="E117" s="47" t="s">
        <v>297</v>
      </c>
      <c r="F117" s="46">
        <v>35</v>
      </c>
      <c r="G117" s="46"/>
      <c r="H117" s="46"/>
      <c r="I117" s="47"/>
    </row>
    <row r="118" spans="3:9">
      <c r="C118" s="46" t="s">
        <v>281</v>
      </c>
      <c r="D118" s="46" t="s">
        <v>298</v>
      </c>
      <c r="E118" s="47" t="s">
        <v>299</v>
      </c>
      <c r="F118" s="46">
        <v>10</v>
      </c>
      <c r="G118" s="46"/>
      <c r="H118" s="46"/>
      <c r="I118" s="47"/>
    </row>
    <row r="119" spans="3:9">
      <c r="C119" s="46" t="s">
        <v>281</v>
      </c>
      <c r="D119" s="46" t="s">
        <v>300</v>
      </c>
      <c r="E119" s="47" t="s">
        <v>301</v>
      </c>
      <c r="F119" s="46">
        <v>2</v>
      </c>
      <c r="G119" s="46"/>
      <c r="H119" s="46"/>
      <c r="I119" s="47"/>
    </row>
    <row r="120" spans="3:9">
      <c r="C120" s="46" t="s">
        <v>281</v>
      </c>
      <c r="D120" s="46" t="s">
        <v>302</v>
      </c>
      <c r="E120" s="47" t="s">
        <v>303</v>
      </c>
      <c r="F120" s="46"/>
      <c r="G120" s="46" t="s">
        <v>286</v>
      </c>
      <c r="H120" s="46">
        <v>40</v>
      </c>
      <c r="I120" s="47" t="s">
        <v>287</v>
      </c>
    </row>
    <row r="121" spans="3:9" ht="30">
      <c r="C121" s="46" t="s">
        <v>304</v>
      </c>
      <c r="D121" s="46" t="s">
        <v>305</v>
      </c>
      <c r="E121" s="47" t="s">
        <v>306</v>
      </c>
      <c r="F121" s="46"/>
      <c r="G121" s="46" t="s">
        <v>307</v>
      </c>
      <c r="H121" s="46">
        <f>ROUND(2.5/16,1)</f>
        <v>0.2</v>
      </c>
      <c r="I121" s="47" t="s">
        <v>308</v>
      </c>
    </row>
    <row r="122" spans="3:9">
      <c r="C122" s="46" t="s">
        <v>304</v>
      </c>
      <c r="D122" s="46" t="s">
        <v>309</v>
      </c>
      <c r="E122" s="47" t="s">
        <v>304</v>
      </c>
      <c r="F122" s="46"/>
      <c r="G122" s="46" t="s">
        <v>23</v>
      </c>
      <c r="H122" s="46">
        <v>1</v>
      </c>
      <c r="I122" s="47"/>
    </row>
    <row r="123" spans="3:9">
      <c r="C123" s="45" t="s">
        <v>304</v>
      </c>
      <c r="D123" s="46" t="s">
        <v>310</v>
      </c>
      <c r="E123" s="83" t="s">
        <v>311</v>
      </c>
      <c r="F123" s="84">
        <v>2</v>
      </c>
      <c r="G123" s="46"/>
      <c r="H123" s="46"/>
      <c r="I123" s="47"/>
    </row>
    <row r="124" spans="3:9">
      <c r="C124" s="45" t="s">
        <v>304</v>
      </c>
      <c r="D124" s="46" t="s">
        <v>312</v>
      </c>
      <c r="E124" s="83" t="s">
        <v>313</v>
      </c>
      <c r="F124" s="84">
        <v>3</v>
      </c>
      <c r="G124" s="46"/>
      <c r="H124" s="46"/>
      <c r="I124" s="47"/>
    </row>
    <row r="125" spans="3:9">
      <c r="C125" s="45" t="s">
        <v>304</v>
      </c>
      <c r="D125" s="46" t="s">
        <v>314</v>
      </c>
      <c r="E125" s="83" t="s">
        <v>315</v>
      </c>
      <c r="F125" s="84">
        <v>5</v>
      </c>
      <c r="G125" s="46"/>
      <c r="H125" s="46"/>
      <c r="I125" s="47"/>
    </row>
    <row r="126" spans="3:9">
      <c r="C126" s="45"/>
      <c r="D126" s="46"/>
      <c r="E126" s="47"/>
      <c r="F126" s="46"/>
      <c r="G126" s="46"/>
      <c r="H126" s="46"/>
      <c r="I126" s="47"/>
    </row>
    <row r="127" spans="3:9">
      <c r="I127" s="96"/>
    </row>
  </sheetData>
  <phoneticPr fontId="25" type="noConversion"/>
  <pageMargins left="0.70866141732283472" right="0.70866141732283472" top="0.74803149606299213" bottom="0.74803149606299213" header="0.31496062992125984" footer="0.31496062992125984"/>
  <pageSetup paperSize="8" scale="54" orientation="portrait" horizontalDpi="1200" verticalDpi="1200" r:id="rId1"/>
  <headerFooter>
    <oddHeader>&amp;LHELORA&amp;Créférentiel surfacique&amp;Rnovembre 2023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4D39B-C69F-43E5-A164-D0881C4CC1B8}">
  <sheetPr>
    <tabColor rgb="FFFF0000"/>
  </sheetPr>
  <dimension ref="A1:AI53"/>
  <sheetViews>
    <sheetView showGridLines="0" tabSelected="1" zoomScale="86" zoomScaleNormal="60" workbookViewId="0">
      <selection activeCell="V17" sqref="V17"/>
    </sheetView>
  </sheetViews>
  <sheetFormatPr baseColWidth="10" defaultColWidth="11.42578125" defaultRowHeight="15"/>
  <cols>
    <col min="1" max="1" width="3.5703125" customWidth="1"/>
    <col min="2" max="2" width="2.5703125" style="6" customWidth="1"/>
    <col min="3" max="3" width="15.5703125" style="6" bestFit="1" customWidth="1"/>
    <col min="4" max="4" width="43.7109375" style="200" customWidth="1"/>
    <col min="5" max="5" width="58" style="117" customWidth="1"/>
    <col min="6" max="6" width="26.85546875" style="142" customWidth="1"/>
    <col min="7" max="7" width="20.85546875" style="264" hidden="1" customWidth="1"/>
    <col min="8" max="8" width="12.5703125" style="272" customWidth="1"/>
    <col min="9" max="9" width="22.85546875" style="76" customWidth="1"/>
    <col min="10" max="10" width="1.5703125" style="6" customWidth="1"/>
    <col min="11" max="11" width="12.5703125" style="119" customWidth="1"/>
    <col min="12" max="12" width="11.42578125" customWidth="1"/>
  </cols>
  <sheetData>
    <row r="1" spans="1:35" ht="15.75">
      <c r="B1" s="4" t="s">
        <v>1</v>
      </c>
      <c r="G1" s="263"/>
      <c r="H1" s="1"/>
      <c r="I1" s="1"/>
      <c r="J1" s="1"/>
      <c r="K1" s="1"/>
    </row>
    <row r="2" spans="1:35">
      <c r="B2" s="9" t="s">
        <v>0</v>
      </c>
      <c r="F2" s="258"/>
      <c r="H2" s="271">
        <v>45932</v>
      </c>
      <c r="I2" s="271"/>
      <c r="J2" s="118"/>
    </row>
    <row r="3" spans="1:35" ht="15.75">
      <c r="B3" s="120" t="s">
        <v>316</v>
      </c>
    </row>
    <row r="4" spans="1:35" s="6" customFormat="1">
      <c r="A4" s="39"/>
      <c r="C4" s="121"/>
      <c r="D4" s="249"/>
      <c r="E4" s="122"/>
      <c r="F4" s="123"/>
      <c r="G4" s="200"/>
      <c r="H4" s="277"/>
      <c r="I4" s="223"/>
      <c r="J4" s="124"/>
      <c r="K4" s="121"/>
    </row>
    <row r="5" spans="1:35" s="6" customFormat="1" ht="25.5">
      <c r="A5" s="39"/>
      <c r="C5" s="68" t="s">
        <v>317</v>
      </c>
      <c r="D5" s="68" t="s">
        <v>318</v>
      </c>
      <c r="E5" s="69" t="s">
        <v>319</v>
      </c>
      <c r="F5" s="69" t="s">
        <v>320</v>
      </c>
      <c r="G5" s="250" t="s">
        <v>11</v>
      </c>
      <c r="H5" s="278" t="s">
        <v>321</v>
      </c>
      <c r="I5" s="220" t="s">
        <v>322</v>
      </c>
      <c r="J5" s="124"/>
      <c r="K5" s="68" t="s">
        <v>323</v>
      </c>
    </row>
    <row r="6" spans="1:35" s="79" customFormat="1" ht="15.75">
      <c r="A6" s="39"/>
      <c r="B6" s="77"/>
      <c r="C6" s="77"/>
      <c r="D6" s="251"/>
      <c r="E6" s="125"/>
      <c r="F6" s="255"/>
      <c r="G6" s="265"/>
      <c r="H6" s="224"/>
      <c r="I6" s="279"/>
      <c r="J6" s="78" t="e">
        <f>#REF!/#REF!</f>
        <v>#REF!</v>
      </c>
      <c r="K6" s="126"/>
      <c r="AI6" s="79">
        <f>SUM(AI11:AI12)</f>
        <v>0</v>
      </c>
    </row>
    <row r="7" spans="1:35">
      <c r="B7" s="71" t="s">
        <v>324</v>
      </c>
      <c r="C7" s="71"/>
      <c r="D7" s="157"/>
      <c r="E7" s="128"/>
      <c r="F7" s="256"/>
      <c r="G7" s="266"/>
      <c r="H7" s="273"/>
      <c r="I7" s="280"/>
      <c r="J7"/>
      <c r="K7" s="129"/>
    </row>
    <row r="8" spans="1:35">
      <c r="C8" s="130"/>
      <c r="D8" s="387" t="s">
        <v>324</v>
      </c>
      <c r="E8" s="218" t="s">
        <v>325</v>
      </c>
      <c r="F8" s="259"/>
      <c r="G8" s="267"/>
      <c r="H8" s="274">
        <f>'Services transverses'!I15</f>
        <v>81</v>
      </c>
      <c r="I8" s="281">
        <f>'Services transverses'!L15</f>
        <v>97.2</v>
      </c>
      <c r="J8" s="132"/>
      <c r="K8" s="235">
        <f>'Services transverses'!K15</f>
        <v>1.2</v>
      </c>
    </row>
    <row r="9" spans="1:35">
      <c r="C9" s="130"/>
      <c r="D9" s="388"/>
      <c r="E9" s="218" t="s">
        <v>326</v>
      </c>
      <c r="F9" s="259"/>
      <c r="G9" s="267"/>
      <c r="H9" s="274">
        <f>'Services transverses'!I33</f>
        <v>454</v>
      </c>
      <c r="I9" s="281">
        <f>'Services transverses'!L33</f>
        <v>544.79999999999995</v>
      </c>
      <c r="J9" s="132"/>
      <c r="K9" s="235">
        <f>'Services transverses'!K33</f>
        <v>1.2</v>
      </c>
    </row>
    <row r="10" spans="1:35">
      <c r="C10" s="184"/>
      <c r="D10" s="388"/>
      <c r="E10" s="219" t="s">
        <v>327</v>
      </c>
      <c r="F10" s="260">
        <v>4</v>
      </c>
      <c r="G10" s="268" t="s">
        <v>328</v>
      </c>
      <c r="H10" s="275">
        <f>'Services transverses'!I75</f>
        <v>42</v>
      </c>
      <c r="I10" s="282">
        <f>'Services transverses'!L75</f>
        <v>50.4</v>
      </c>
      <c r="J10"/>
      <c r="K10" s="235">
        <f>'Services transverses'!K75</f>
        <v>1.2</v>
      </c>
    </row>
    <row r="11" spans="1:35">
      <c r="B11" s="71" t="s">
        <v>329</v>
      </c>
      <c r="C11" s="71"/>
      <c r="D11" s="370"/>
      <c r="E11" s="128"/>
      <c r="F11" s="256"/>
      <c r="G11" s="266"/>
      <c r="H11" s="273"/>
      <c r="I11" s="280"/>
      <c r="J11"/>
      <c r="K11" s="129"/>
    </row>
    <row r="12" spans="1:35">
      <c r="C12" s="130"/>
      <c r="D12" s="342" t="s">
        <v>330</v>
      </c>
      <c r="E12" s="218" t="s">
        <v>281</v>
      </c>
      <c r="F12" s="259">
        <v>8</v>
      </c>
      <c r="G12" s="267" t="s">
        <v>331</v>
      </c>
      <c r="H12" s="274">
        <f>'Urgences  UHCD USC Lits tièdes'!I16</f>
        <v>422</v>
      </c>
      <c r="I12" s="281">
        <f>'Urgences  UHCD USC Lits tièdes'!L16</f>
        <v>633</v>
      </c>
      <c r="J12" s="132"/>
      <c r="K12" s="133">
        <f>'Urgences  UHCD USC Lits tièdes'!K14</f>
        <v>1.5</v>
      </c>
    </row>
    <row r="13" spans="1:35">
      <c r="C13" s="184"/>
      <c r="D13" s="343"/>
      <c r="E13" s="219" t="s">
        <v>332</v>
      </c>
      <c r="F13" s="260">
        <v>14</v>
      </c>
      <c r="G13" s="268" t="s">
        <v>333</v>
      </c>
      <c r="H13" s="275">
        <f>'Urgences  UHCD USC Lits tièdes'!I76</f>
        <v>428</v>
      </c>
      <c r="I13" s="281">
        <f>'Urgences  UHCD USC Lits tièdes'!L76</f>
        <v>599.19999999999993</v>
      </c>
      <c r="J13"/>
      <c r="K13" s="140">
        <f>'Urgences  UHCD USC Lits tièdes'!K76</f>
        <v>1.4</v>
      </c>
    </row>
    <row r="14" spans="1:35">
      <c r="B14" s="71" t="s">
        <v>109</v>
      </c>
      <c r="C14" s="71"/>
      <c r="D14" s="256"/>
      <c r="E14" s="128"/>
      <c r="F14" s="256"/>
      <c r="G14" s="266"/>
      <c r="H14" s="273"/>
      <c r="I14" s="280"/>
      <c r="J14"/>
      <c r="K14" s="129"/>
    </row>
    <row r="15" spans="1:35">
      <c r="C15" s="130"/>
      <c r="D15" s="371" t="s">
        <v>109</v>
      </c>
      <c r="E15" s="219" t="s">
        <v>109</v>
      </c>
      <c r="F15" s="259">
        <v>6</v>
      </c>
      <c r="G15" s="267" t="s">
        <v>334</v>
      </c>
      <c r="H15" s="274">
        <f>Imagerie!I14</f>
        <v>400</v>
      </c>
      <c r="I15" s="281">
        <f>Imagerie!L14</f>
        <v>600</v>
      </c>
      <c r="J15" s="132"/>
      <c r="K15" s="133">
        <f>Imagerie!K16</f>
        <v>1.5</v>
      </c>
    </row>
    <row r="16" spans="1:35" ht="15.75" customHeight="1">
      <c r="B16" s="71" t="s">
        <v>335</v>
      </c>
      <c r="C16" s="71"/>
      <c r="D16" s="256"/>
      <c r="E16" s="128"/>
      <c r="F16" s="256"/>
      <c r="G16" s="266"/>
      <c r="H16" s="273"/>
      <c r="I16" s="280"/>
      <c r="J16"/>
      <c r="K16" s="129"/>
    </row>
    <row r="17" spans="2:11">
      <c r="C17" s="130"/>
      <c r="D17" s="391" t="s">
        <v>336</v>
      </c>
      <c r="E17" s="218" t="s">
        <v>337</v>
      </c>
      <c r="F17" s="259">
        <v>10</v>
      </c>
      <c r="G17" s="267" t="s">
        <v>338</v>
      </c>
      <c r="H17" s="274">
        <f>'SMR cardio-respi &amp; SMR polyv'!I46</f>
        <v>308</v>
      </c>
      <c r="I17" s="274">
        <f>'SMR cardio-respi &amp; SMR polyv'!L46</f>
        <v>415.8</v>
      </c>
      <c r="J17" s="132"/>
      <c r="K17" s="133">
        <f>'SMR cardio-respi &amp; SMR polyv'!K46</f>
        <v>1.35</v>
      </c>
    </row>
    <row r="18" spans="2:11">
      <c r="C18" s="130"/>
      <c r="D18" s="392"/>
      <c r="E18" s="218" t="s">
        <v>339</v>
      </c>
      <c r="F18" s="259">
        <v>34</v>
      </c>
      <c r="G18" s="267" t="s">
        <v>340</v>
      </c>
      <c r="H18" s="274">
        <f>'SMR cardio-respi &amp; SMR polyv'!I16</f>
        <v>412</v>
      </c>
      <c r="I18" s="274">
        <f>'SMR cardio-respi &amp; SMR polyv'!L16</f>
        <v>494.4</v>
      </c>
      <c r="J18" s="132"/>
      <c r="K18" s="340">
        <f>'SMR cardio-respi &amp; SMR polyv'!K16</f>
        <v>1.2</v>
      </c>
    </row>
    <row r="19" spans="2:11" ht="15.75" customHeight="1">
      <c r="B19" s="71" t="s">
        <v>341</v>
      </c>
      <c r="C19" s="71"/>
      <c r="D19" s="256"/>
      <c r="E19" s="128"/>
      <c r="F19" s="256"/>
      <c r="G19" s="266"/>
      <c r="H19" s="273"/>
      <c r="I19" s="280"/>
      <c r="J19"/>
      <c r="K19" s="129"/>
    </row>
    <row r="20" spans="2:11">
      <c r="C20" s="130"/>
      <c r="D20" s="387" t="s">
        <v>342</v>
      </c>
      <c r="E20" s="218" t="s">
        <v>343</v>
      </c>
      <c r="F20" s="259">
        <v>8</v>
      </c>
      <c r="G20" s="267" t="s">
        <v>344</v>
      </c>
      <c r="H20" s="274">
        <f>'HDJ Médecine et plateau'!I48</f>
        <v>101</v>
      </c>
      <c r="I20" s="274">
        <f>'HDJ Médecine et plateau'!L48</f>
        <v>126.25</v>
      </c>
      <c r="J20" s="132"/>
      <c r="K20" s="133">
        <f>'HDJ Médecine et plateau'!K16</f>
        <v>1.25</v>
      </c>
    </row>
    <row r="21" spans="2:11">
      <c r="C21" s="184"/>
      <c r="D21" s="388"/>
      <c r="E21" s="219" t="s">
        <v>345</v>
      </c>
      <c r="F21" s="260">
        <v>12</v>
      </c>
      <c r="G21" s="268" t="s">
        <v>346</v>
      </c>
      <c r="H21" s="275">
        <f>'HDJ Médecine et plateau'!I39+'HDJ Médecine et plateau'!I31+'HDJ Médecine et plateau'!I16</f>
        <v>422</v>
      </c>
      <c r="I21" s="275">
        <f>'HDJ Médecine et plateau'!L31+'HDJ Médecine et plateau'!L39+'HDJ Médecine et plateau'!L16</f>
        <v>527.5</v>
      </c>
      <c r="J21"/>
      <c r="K21" s="140">
        <f>'HDJ Médecine et plateau'!K31</f>
        <v>1.25</v>
      </c>
    </row>
    <row r="22" spans="2:11" ht="15.75" customHeight="1">
      <c r="B22" s="71" t="s">
        <v>347</v>
      </c>
      <c r="C22" s="71"/>
      <c r="D22" s="256"/>
      <c r="E22" s="128"/>
      <c r="F22" s="256"/>
      <c r="G22" s="266"/>
      <c r="H22" s="273"/>
      <c r="I22" s="283"/>
      <c r="J22"/>
      <c r="K22" s="129"/>
    </row>
    <row r="23" spans="2:11">
      <c r="C23" s="130"/>
      <c r="D23" s="387" t="s">
        <v>348</v>
      </c>
      <c r="E23" s="218" t="s">
        <v>349</v>
      </c>
      <c r="F23" s="259">
        <v>60</v>
      </c>
      <c r="G23" s="267" t="s">
        <v>350</v>
      </c>
      <c r="H23" s="274">
        <f>'HC Médecine'!I16</f>
        <v>1498</v>
      </c>
      <c r="I23" s="274">
        <f>'HC Médecine'!L16</f>
        <v>2022.3000000000002</v>
      </c>
      <c r="J23" s="132"/>
      <c r="K23" s="133">
        <f>'HC Médecine'!K16</f>
        <v>1.35</v>
      </c>
    </row>
    <row r="24" spans="2:11">
      <c r="C24" s="184"/>
      <c r="D24" s="388"/>
      <c r="E24" s="218" t="s">
        <v>351</v>
      </c>
      <c r="F24" s="260"/>
      <c r="G24" s="268"/>
      <c r="H24" s="275">
        <f>'HC Médecine'!I63</f>
        <v>30</v>
      </c>
      <c r="I24" s="275">
        <f>'HC Médecine'!L63</f>
        <v>37.5</v>
      </c>
      <c r="J24"/>
      <c r="K24" s="140">
        <f>'HC Médecine'!K63</f>
        <v>1.25</v>
      </c>
    </row>
    <row r="25" spans="2:11">
      <c r="C25" s="130"/>
      <c r="D25" s="388"/>
      <c r="E25" s="219" t="s">
        <v>352</v>
      </c>
      <c r="F25" s="259"/>
      <c r="G25" s="267"/>
      <c r="H25" s="274">
        <f>'HC Médecine'!I66</f>
        <v>18</v>
      </c>
      <c r="I25" s="274">
        <f>'HC Médecine'!L66</f>
        <v>24.3</v>
      </c>
      <c r="J25" s="132"/>
      <c r="K25" s="133">
        <f>'HC Médecine'!K66</f>
        <v>1.35</v>
      </c>
    </row>
    <row r="26" spans="2:11">
      <c r="C26" s="184"/>
      <c r="D26" s="390"/>
      <c r="E26" s="219" t="s">
        <v>353</v>
      </c>
      <c r="F26" s="260"/>
      <c r="G26" s="268"/>
      <c r="H26" s="275">
        <f>'HC Médecine'!I60</f>
        <v>18</v>
      </c>
      <c r="I26" s="282">
        <f>'HC Médecine'!L60</f>
        <v>22.5</v>
      </c>
      <c r="J26"/>
      <c r="K26" s="235">
        <f>'HC Médecine'!K60</f>
        <v>1.25</v>
      </c>
    </row>
    <row r="27" spans="2:11">
      <c r="C27" s="184"/>
      <c r="D27" s="343"/>
      <c r="E27" s="219" t="s">
        <v>354</v>
      </c>
      <c r="F27" s="260"/>
      <c r="G27" s="268"/>
      <c r="H27" s="275">
        <f>'HC Médecine'!I70</f>
        <v>10</v>
      </c>
      <c r="I27" s="282">
        <f>'HC Médecine'!L70</f>
        <v>12.5</v>
      </c>
      <c r="J27"/>
      <c r="K27" s="377">
        <f>'HC Médecine'!K70</f>
        <v>1.25</v>
      </c>
    </row>
    <row r="28" spans="2:11" ht="15.75" customHeight="1">
      <c r="B28" s="71" t="s">
        <v>355</v>
      </c>
      <c r="C28" s="71"/>
      <c r="D28" s="256"/>
      <c r="E28" s="128"/>
      <c r="F28" s="256"/>
      <c r="G28" s="266"/>
      <c r="H28" s="273"/>
      <c r="I28" s="280"/>
      <c r="J28"/>
      <c r="K28" s="129"/>
    </row>
    <row r="29" spans="2:11">
      <c r="C29" s="130"/>
      <c r="D29" s="371">
        <v>8</v>
      </c>
      <c r="E29" s="218" t="s">
        <v>356</v>
      </c>
      <c r="F29" s="259">
        <v>100</v>
      </c>
      <c r="G29" s="267" t="s">
        <v>338</v>
      </c>
      <c r="H29" s="274">
        <f>HAD!I16</f>
        <v>140</v>
      </c>
      <c r="I29" s="274">
        <f>HAD!L16</f>
        <v>168</v>
      </c>
      <c r="J29" s="132"/>
      <c r="K29" s="133">
        <f>HAD!K16</f>
        <v>1.2</v>
      </c>
    </row>
    <row r="30" spans="2:11" ht="15.75" customHeight="1">
      <c r="B30" s="71" t="s">
        <v>357</v>
      </c>
      <c r="C30" s="71"/>
      <c r="D30" s="256"/>
      <c r="E30" s="128"/>
      <c r="F30" s="256"/>
      <c r="G30" s="266"/>
      <c r="H30" s="273"/>
      <c r="I30" s="280"/>
      <c r="J30"/>
      <c r="K30" s="129"/>
    </row>
    <row r="31" spans="2:11">
      <c r="C31" s="130"/>
      <c r="D31" s="371" t="s">
        <v>358</v>
      </c>
      <c r="E31" s="218" t="s">
        <v>359</v>
      </c>
      <c r="F31" s="259">
        <v>6</v>
      </c>
      <c r="G31" s="267" t="s">
        <v>360</v>
      </c>
      <c r="H31" s="274">
        <f>CPP!I14</f>
        <v>166</v>
      </c>
      <c r="I31" s="274">
        <f>H31*K31</f>
        <v>199.2</v>
      </c>
      <c r="J31" s="132"/>
      <c r="K31" s="133">
        <v>1.2</v>
      </c>
    </row>
    <row r="32" spans="2:11">
      <c r="C32" s="184"/>
      <c r="D32" s="343" t="s">
        <v>361</v>
      </c>
      <c r="E32" s="219" t="s">
        <v>362</v>
      </c>
      <c r="F32" s="260">
        <v>2</v>
      </c>
      <c r="G32" s="268" t="s">
        <v>363</v>
      </c>
      <c r="H32" s="275">
        <f>'Santé publique &amp; PMI'!I15</f>
        <v>45</v>
      </c>
      <c r="I32" s="275">
        <f>'Santé publique &amp; PMI'!L15</f>
        <v>54</v>
      </c>
      <c r="J32"/>
      <c r="K32" s="140">
        <v>1.2</v>
      </c>
    </row>
    <row r="33" spans="2:11">
      <c r="B33" s="71" t="s">
        <v>364</v>
      </c>
      <c r="C33" s="71"/>
      <c r="D33" s="256"/>
      <c r="E33" s="128"/>
      <c r="F33" s="256"/>
      <c r="G33" s="266"/>
      <c r="H33" s="273"/>
      <c r="I33" s="280"/>
      <c r="J33"/>
      <c r="K33" s="129"/>
    </row>
    <row r="34" spans="2:11">
      <c r="C34" s="130"/>
      <c r="D34" s="389" t="s">
        <v>365</v>
      </c>
      <c r="E34" s="218" t="s">
        <v>366</v>
      </c>
      <c r="F34" s="259"/>
      <c r="G34" s="227"/>
      <c r="H34" s="274">
        <f>'Logistique centralisée'!I31</f>
        <v>175</v>
      </c>
      <c r="I34" s="284">
        <f>'Logistique centralisée'!L31</f>
        <v>192.50000000000003</v>
      </c>
      <c r="J34" s="132"/>
      <c r="K34" s="133">
        <f>'Logistique centralisée'!K31</f>
        <v>1.1000000000000001</v>
      </c>
    </row>
    <row r="35" spans="2:11">
      <c r="C35" s="130"/>
      <c r="D35" s="389"/>
      <c r="E35" s="218" t="s">
        <v>367</v>
      </c>
      <c r="F35" s="259">
        <v>6</v>
      </c>
      <c r="G35" s="227" t="s">
        <v>368</v>
      </c>
      <c r="H35" s="274">
        <f>'Logistique centralisée'!I44</f>
        <v>55</v>
      </c>
      <c r="I35" s="274">
        <f>'Logistique centralisée'!L44</f>
        <v>60.500000000000007</v>
      </c>
      <c r="J35" s="132"/>
      <c r="K35" s="133">
        <f>'Logistique centralisée'!K44</f>
        <v>1.1000000000000001</v>
      </c>
    </row>
    <row r="36" spans="2:11">
      <c r="C36" s="130"/>
      <c r="D36" s="389"/>
      <c r="E36" s="218" t="s">
        <v>369</v>
      </c>
      <c r="F36" s="259"/>
      <c r="G36" s="227"/>
      <c r="H36" s="274">
        <f>'Logistique centralisée'!I26</f>
        <v>40</v>
      </c>
      <c r="I36" s="281">
        <f>'Logistique centralisée'!L26</f>
        <v>44</v>
      </c>
      <c r="J36" s="132"/>
      <c r="K36" s="133">
        <f>'Logistique centralisée'!K26</f>
        <v>1.1000000000000001</v>
      </c>
    </row>
    <row r="37" spans="2:11">
      <c r="C37" s="130"/>
      <c r="D37" s="389"/>
      <c r="E37" s="218" t="s">
        <v>370</v>
      </c>
      <c r="F37" s="259"/>
      <c r="G37" s="227"/>
      <c r="H37" s="274">
        <f>'Logistique centralisée'!I16</f>
        <v>0</v>
      </c>
      <c r="I37" s="274">
        <f>'Logistique centralisée'!L16</f>
        <v>0</v>
      </c>
      <c r="J37" s="132"/>
      <c r="K37" s="133">
        <f>'Logistique centralisée'!K16</f>
        <v>1.1000000000000001</v>
      </c>
    </row>
    <row r="38" spans="2:11">
      <c r="C38" s="184"/>
      <c r="D38" s="389"/>
      <c r="E38" s="219" t="s">
        <v>371</v>
      </c>
      <c r="F38" s="260"/>
      <c r="H38" s="275">
        <f>'Logistique centralisée'!I57</f>
        <v>240</v>
      </c>
      <c r="I38" s="275">
        <f>'Logistique centralisée'!L57</f>
        <v>264</v>
      </c>
      <c r="J38"/>
      <c r="K38" s="133">
        <f>'Logistique centralisée'!K57</f>
        <v>1.1000000000000001</v>
      </c>
    </row>
    <row r="39" spans="2:11">
      <c r="C39" s="184"/>
      <c r="D39" s="389"/>
      <c r="E39" s="219" t="s">
        <v>372</v>
      </c>
      <c r="F39" s="260"/>
      <c r="H39" s="275">
        <f>'Logistique centralisée'!I51</f>
        <v>97</v>
      </c>
      <c r="I39" s="275">
        <f>'Logistique centralisée'!L51</f>
        <v>106.7</v>
      </c>
      <c r="J39"/>
      <c r="K39" s="133">
        <f>'Logistique centralisée'!K51</f>
        <v>1.1000000000000001</v>
      </c>
    </row>
    <row r="40" spans="2:11">
      <c r="C40" s="184"/>
      <c r="D40" s="389"/>
      <c r="E40" s="219" t="s">
        <v>373</v>
      </c>
      <c r="F40" s="260"/>
      <c r="H40" s="275">
        <f>'Logistique centralisée'!I61</f>
        <v>85</v>
      </c>
      <c r="I40" s="275">
        <f>'Logistique centralisée'!L61</f>
        <v>93.500000000000014</v>
      </c>
      <c r="J40"/>
      <c r="K40" s="133">
        <f>'Logistique centralisée'!K61</f>
        <v>1.1000000000000001</v>
      </c>
    </row>
    <row r="41" spans="2:11">
      <c r="C41" s="184"/>
      <c r="D41" s="369"/>
      <c r="E41" s="219" t="s">
        <v>374</v>
      </c>
      <c r="F41" s="260"/>
      <c r="H41" s="275">
        <f>'Logistique centralisée'!G64</f>
        <v>30</v>
      </c>
      <c r="I41" s="275">
        <f>'Logistique centralisée'!L63</f>
        <v>33</v>
      </c>
      <c r="J41"/>
      <c r="K41" s="140">
        <v>1.1000000000000001</v>
      </c>
    </row>
    <row r="42" spans="2:11">
      <c r="C42" s="184"/>
      <c r="D42" s="369"/>
      <c r="E42" s="219" t="s">
        <v>375</v>
      </c>
      <c r="F42" s="260"/>
      <c r="H42" s="275">
        <v>0</v>
      </c>
      <c r="I42" s="275">
        <v>0</v>
      </c>
      <c r="J42"/>
      <c r="K42" s="140"/>
    </row>
    <row r="43" spans="2:11">
      <c r="C43" s="184"/>
      <c r="D43" s="369"/>
      <c r="E43" s="219" t="s">
        <v>376</v>
      </c>
      <c r="F43" s="260"/>
      <c r="H43" s="275">
        <f>'Logistique centralisée'!G66</f>
        <v>12</v>
      </c>
      <c r="I43" s="275">
        <f>'Logistique centralisée'!L65</f>
        <v>13.200000000000001</v>
      </c>
      <c r="J43"/>
      <c r="K43" s="140">
        <v>1.1000000000000001</v>
      </c>
    </row>
    <row r="44" spans="2:11">
      <c r="C44" s="184"/>
      <c r="D44" s="369"/>
      <c r="E44" s="219" t="s">
        <v>377</v>
      </c>
      <c r="F44" s="260"/>
      <c r="H44" s="275">
        <f>'Logistique centralisée'!I67</f>
        <v>70</v>
      </c>
      <c r="I44" s="275">
        <f>'Logistique centralisée'!L67</f>
        <v>77</v>
      </c>
      <c r="J44"/>
      <c r="K44" s="140">
        <v>1.1000000000000001</v>
      </c>
    </row>
    <row r="45" spans="2:11" ht="15.75">
      <c r="B45" s="137"/>
      <c r="C45" s="137"/>
      <c r="D45" s="252"/>
      <c r="E45" s="138" t="s">
        <v>915</v>
      </c>
      <c r="F45" s="255"/>
      <c r="G45" s="265"/>
      <c r="H45" s="224">
        <f>SUM(H8:H44)</f>
        <v>5799</v>
      </c>
      <c r="I45" s="314">
        <f>SUM(I7:I44)</f>
        <v>7513.25</v>
      </c>
      <c r="J45" s="77"/>
      <c r="K45" s="139"/>
    </row>
    <row r="46" spans="2:11">
      <c r="B46" s="108"/>
      <c r="C46" s="108"/>
      <c r="D46" s="253"/>
      <c r="E46" s="135"/>
      <c r="F46" s="261"/>
      <c r="G46" s="269"/>
      <c r="H46" s="221"/>
      <c r="I46" s="285"/>
      <c r="J46"/>
      <c r="K46" s="136"/>
    </row>
    <row r="47" spans="2:11">
      <c r="B47" s="71" t="s">
        <v>378</v>
      </c>
      <c r="C47" s="71"/>
      <c r="D47" s="157"/>
      <c r="E47" s="128"/>
      <c r="F47" s="262">
        <v>0.08</v>
      </c>
      <c r="G47" s="266"/>
      <c r="H47" s="222"/>
      <c r="I47" s="225">
        <f>F47*I45</f>
        <v>601.06000000000006</v>
      </c>
      <c r="J47"/>
      <c r="K47" s="129"/>
    </row>
    <row r="48" spans="2:11">
      <c r="B48" s="108"/>
      <c r="C48" s="108"/>
      <c r="D48" s="253"/>
      <c r="E48" s="135"/>
      <c r="F48" s="261"/>
      <c r="G48" s="269"/>
      <c r="H48" s="221"/>
      <c r="I48" s="285"/>
      <c r="J48"/>
      <c r="K48" s="136"/>
    </row>
    <row r="49" spans="2:11">
      <c r="B49" s="71" t="s">
        <v>379</v>
      </c>
      <c r="C49" s="71"/>
      <c r="D49" s="157"/>
      <c r="E49" s="128"/>
      <c r="F49" s="262">
        <v>0.1</v>
      </c>
      <c r="G49" s="266"/>
      <c r="H49" s="222"/>
      <c r="I49" s="225">
        <f>(F49*(SUM(I45:I47)))</f>
        <v>811.43100000000004</v>
      </c>
      <c r="J49"/>
      <c r="K49" s="129"/>
    </row>
    <row r="50" spans="2:11">
      <c r="B50" s="108"/>
      <c r="C50" s="108"/>
      <c r="D50" s="253"/>
      <c r="E50" s="135"/>
      <c r="F50" s="261"/>
      <c r="G50" s="269"/>
      <c r="H50" s="221"/>
      <c r="I50" s="341"/>
      <c r="J50"/>
      <c r="K50" s="136"/>
    </row>
    <row r="51" spans="2:11" ht="15.75">
      <c r="B51" s="137"/>
      <c r="C51" s="137"/>
      <c r="D51" s="252"/>
      <c r="E51" s="138" t="s">
        <v>914</v>
      </c>
      <c r="F51" s="255"/>
      <c r="G51" s="265"/>
      <c r="H51" s="224"/>
      <c r="I51" s="314">
        <f>SUM(I45:I50)</f>
        <v>8925.741</v>
      </c>
      <c r="J51" s="77"/>
      <c r="K51" s="139"/>
    </row>
    <row r="52" spans="2:11" ht="15.75">
      <c r="B52" s="215"/>
      <c r="C52" s="215"/>
      <c r="D52" s="254"/>
      <c r="E52" s="216"/>
      <c r="F52" s="257"/>
      <c r="G52" s="270"/>
      <c r="H52" s="276"/>
      <c r="I52" s="276"/>
      <c r="J52" s="78"/>
      <c r="K52" s="217"/>
    </row>
    <row r="53" spans="2:11" ht="15.75">
      <c r="B53" s="215"/>
      <c r="C53" s="215"/>
      <c r="D53" s="254"/>
      <c r="E53" s="216"/>
      <c r="F53" s="257"/>
      <c r="G53" s="270"/>
      <c r="H53" s="276"/>
      <c r="I53" s="276"/>
      <c r="J53" s="78"/>
      <c r="K53" s="217"/>
    </row>
  </sheetData>
  <mergeCells count="5">
    <mergeCell ref="D8:D10"/>
    <mergeCell ref="D34:D40"/>
    <mergeCell ref="D23:D26"/>
    <mergeCell ref="D20:D21"/>
    <mergeCell ref="D17:D18"/>
  </mergeCells>
  <phoneticPr fontId="25" type="noConversion"/>
  <conditionalFormatting sqref="K6">
    <cfRule type="cellIs" dxfId="0" priority="1" operator="notEqual">
      <formula>#REF!</formula>
    </cfRule>
  </conditionalFormatting>
  <hyperlinks>
    <hyperlink ref="D15" location="Imagerie!A1" display="Imagerie" xr:uid="{C9A9C777-E035-499A-8421-2723DE5ECA84}"/>
    <hyperlink ref="D20" location="'HDJ Médecine et plateau'!A1" display="HDJ de médecine, Consultations et explorations (Plateau)" xr:uid="{112D74EB-148E-4586-B1C1-05266643CA43}"/>
    <hyperlink ref="D23" location="'HC Médecine'!A1" display="HC Médecine" xr:uid="{CC51F313-D54F-4476-9D09-AD16BAF167C0}"/>
    <hyperlink ref="D34:D37" location="'Logistique centralisée'!A1" display="Logistique centralisée" xr:uid="{B2A2C26C-16D8-4034-BE71-CCCFB44A98E4}"/>
    <hyperlink ref="D8:D10" location="'Services transverses'!A1" display="Services transverses" xr:uid="{907EDA38-009D-4AFF-9AC3-1E6E5E21DE7C}"/>
    <hyperlink ref="D12" location="'Urgences  UHCD USC Lits tièdes'!A1" display="Urgences  UHCD USC Lits tièdes" xr:uid="{179E1F5F-1374-4EF7-B1F1-E1F3F666F253}"/>
    <hyperlink ref="D29" location="HAD!A1" display="HAD" xr:uid="{00505D55-C790-403C-B79C-9621FBD76FA1}"/>
    <hyperlink ref="D20:D21" location="'HDJ Médecine et plateau'!A1" display="HDJ Médecine et Plateau" xr:uid="{0D9AA0C5-4868-41E6-B731-209B6EC0926E}"/>
    <hyperlink ref="D17:D18" location="'SMR cardio-respi &amp; SMR polyv'!A1" display="SMR cardio-respi &amp; SMR polyv" xr:uid="{BCB1FFFA-818A-4426-B039-78360DC2989B}"/>
    <hyperlink ref="D32" location="'Santé publique &amp; PMI'!A1" display="Santé publique &amp; PMI" xr:uid="{A9E833B5-896D-4DBC-BF76-7F75BFDD5023}"/>
    <hyperlink ref="D31" location="CPP!A1" display="CPP" xr:uid="{B94FF38D-C701-49BA-A4A2-CAF01222F4AF}"/>
  </hyperlink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4E4D-AFCE-4129-8778-1775CF4011EA}">
  <sheetPr>
    <tabColor rgb="FF99FFCC"/>
  </sheetPr>
  <dimension ref="B1:P80"/>
  <sheetViews>
    <sheetView showGridLines="0" topLeftCell="A30" zoomScale="86" zoomScaleNormal="80" workbookViewId="0">
      <selection activeCell="J49" sqref="J49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44.42578125" style="6" customWidth="1"/>
    <col min="6" max="8" width="6.85546875" style="192" customWidth="1"/>
    <col min="9" max="9" width="8.85546875" style="60" customWidth="1"/>
    <col min="10" max="10" width="35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6" s="103" customFormat="1" ht="18.75">
      <c r="B1" s="106"/>
      <c r="C1" s="4" t="s">
        <v>1</v>
      </c>
      <c r="E1" s="107"/>
      <c r="F1" s="190"/>
      <c r="G1" s="191"/>
      <c r="H1" s="190"/>
      <c r="I1" s="105"/>
      <c r="J1" s="204"/>
      <c r="K1" s="105"/>
      <c r="P1" s="104" t="s">
        <v>380</v>
      </c>
    </row>
    <row r="2" spans="2:16" ht="18.75">
      <c r="B2" s="9"/>
      <c r="C2" s="9" t="s">
        <v>0</v>
      </c>
      <c r="P2" s="70"/>
    </row>
    <row r="3" spans="2:16">
      <c r="C3" s="12" t="s">
        <v>381</v>
      </c>
    </row>
    <row r="5" spans="2:16" ht="15.75" thickBot="1"/>
    <row r="6" spans="2:16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6">
      <c r="C7" s="13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6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6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</row>
    <row r="10" spans="2:16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6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6" s="1" customFormat="1" ht="49.7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388</v>
      </c>
      <c r="I13" s="56" t="s">
        <v>389</v>
      </c>
      <c r="J13" s="206" t="s">
        <v>390</v>
      </c>
      <c r="K13" s="17" t="s">
        <v>391</v>
      </c>
      <c r="L13" s="16" t="s">
        <v>392</v>
      </c>
      <c r="M13" s="17" t="s">
        <v>393</v>
      </c>
      <c r="N13" s="19" t="s">
        <v>394</v>
      </c>
      <c r="O13" s="20" t="s">
        <v>395</v>
      </c>
      <c r="P13" s="21"/>
    </row>
    <row r="14" spans="2:16">
      <c r="C14" s="2"/>
      <c r="D14" s="2"/>
      <c r="E14" s="22"/>
      <c r="F14" s="193"/>
      <c r="G14" s="193"/>
      <c r="H14" s="193"/>
      <c r="I14" s="61">
        <f>SUM(I15:I79)</f>
        <v>577</v>
      </c>
      <c r="J14" s="54"/>
      <c r="K14" s="111">
        <f>L14/I14</f>
        <v>1.2</v>
      </c>
      <c r="L14" s="61">
        <f>SUM(L15:L79)</f>
        <v>692.4</v>
      </c>
      <c r="M14" s="37"/>
      <c r="N14" s="38"/>
      <c r="O14" s="38"/>
      <c r="P14" s="38"/>
    </row>
    <row r="15" spans="2:16">
      <c r="C15" s="23" t="s">
        <v>396</v>
      </c>
      <c r="D15" s="24"/>
      <c r="E15" s="25"/>
      <c r="F15" s="194"/>
      <c r="G15" s="194"/>
      <c r="H15" s="194"/>
      <c r="I15" s="62">
        <f>SUM(H17:H31)</f>
        <v>81</v>
      </c>
      <c r="J15" s="53"/>
      <c r="K15" s="90">
        <v>1.2</v>
      </c>
      <c r="L15" s="62">
        <f>K15*I15</f>
        <v>97.2</v>
      </c>
      <c r="M15" s="26"/>
      <c r="N15" s="27"/>
      <c r="O15" s="27"/>
      <c r="P15" s="27"/>
    </row>
    <row r="16" spans="2:16">
      <c r="C16" s="28"/>
      <c r="D16" s="72" t="s">
        <v>397</v>
      </c>
      <c r="E16" s="112"/>
      <c r="F16" s="142"/>
      <c r="G16" s="93"/>
      <c r="H16" s="93"/>
      <c r="I16" s="63"/>
      <c r="J16" s="51"/>
      <c r="K16" s="91"/>
      <c r="L16" s="65"/>
      <c r="M16" s="31"/>
      <c r="N16" s="32"/>
      <c r="O16" s="32"/>
      <c r="P16" s="32"/>
    </row>
    <row r="17" spans="3:16">
      <c r="C17" s="112"/>
      <c r="D17" s="112"/>
      <c r="E17" s="112" t="s">
        <v>398</v>
      </c>
      <c r="F17" s="195">
        <v>1</v>
      </c>
      <c r="G17" s="195">
        <v>20</v>
      </c>
      <c r="H17" s="195">
        <f>F17*G17</f>
        <v>20</v>
      </c>
      <c r="I17" s="112"/>
      <c r="J17" s="176" t="s">
        <v>399</v>
      </c>
      <c r="K17" s="112"/>
      <c r="L17" s="112"/>
      <c r="M17" s="112"/>
      <c r="N17" s="112"/>
      <c r="O17" s="112"/>
      <c r="P17" s="112"/>
    </row>
    <row r="18" spans="3:16">
      <c r="C18" s="113"/>
      <c r="D18" s="113"/>
      <c r="E18" s="113" t="s">
        <v>400</v>
      </c>
      <c r="F18" s="196">
        <v>2</v>
      </c>
      <c r="G18" s="196">
        <v>3</v>
      </c>
      <c r="H18" s="196">
        <f>F18*G18</f>
        <v>6</v>
      </c>
      <c r="I18" s="113"/>
      <c r="J18" s="198"/>
      <c r="K18" s="113"/>
      <c r="L18" s="113"/>
      <c r="M18" s="113"/>
      <c r="N18" s="113"/>
      <c r="O18" s="113"/>
      <c r="P18" s="113"/>
    </row>
    <row r="19" spans="3:16">
      <c r="C19" s="112"/>
      <c r="D19" s="112"/>
      <c r="E19" s="112" t="s">
        <v>401</v>
      </c>
      <c r="F19" s="195">
        <v>1</v>
      </c>
      <c r="G19" s="195"/>
      <c r="H19" s="195" t="s">
        <v>402</v>
      </c>
      <c r="I19" s="112"/>
      <c r="J19" s="176" t="s">
        <v>403</v>
      </c>
      <c r="K19" s="112"/>
      <c r="L19" s="112"/>
      <c r="M19" s="112"/>
      <c r="N19" s="112"/>
      <c r="O19" s="112"/>
      <c r="P19" s="112"/>
    </row>
    <row r="20" spans="3:16">
      <c r="C20" s="112"/>
      <c r="D20" s="114" t="s">
        <v>404</v>
      </c>
      <c r="E20" s="112"/>
      <c r="F20" s="195"/>
      <c r="G20" s="195"/>
      <c r="H20" s="195"/>
      <c r="I20" s="112"/>
      <c r="J20" s="176"/>
      <c r="K20" s="112"/>
      <c r="L20" s="112"/>
      <c r="M20" s="112"/>
      <c r="N20" s="112"/>
      <c r="O20" s="112"/>
      <c r="P20" s="112"/>
    </row>
    <row r="21" spans="3:16">
      <c r="C21" s="112"/>
      <c r="D21" s="112"/>
      <c r="E21" s="112" t="s">
        <v>405</v>
      </c>
      <c r="F21" s="195">
        <v>2</v>
      </c>
      <c r="G21" s="195">
        <v>6</v>
      </c>
      <c r="H21" s="195">
        <f>F21*G21</f>
        <v>12</v>
      </c>
      <c r="I21" s="112"/>
      <c r="J21" s="176" t="s">
        <v>406</v>
      </c>
      <c r="K21" s="112"/>
      <c r="L21" s="112"/>
      <c r="M21" s="112"/>
      <c r="N21" s="112"/>
      <c r="O21" s="112"/>
      <c r="P21" s="112"/>
    </row>
    <row r="22" spans="3:16">
      <c r="C22" s="113"/>
      <c r="D22" s="113"/>
      <c r="E22" s="113" t="s">
        <v>407</v>
      </c>
      <c r="F22" s="196">
        <v>1</v>
      </c>
      <c r="G22" s="196">
        <v>18</v>
      </c>
      <c r="H22" s="195">
        <f t="shared" ref="H22" si="0">F22*G22</f>
        <v>18</v>
      </c>
      <c r="I22" s="113"/>
      <c r="J22" s="198" t="s">
        <v>408</v>
      </c>
      <c r="K22" s="113"/>
      <c r="L22" s="113"/>
      <c r="M22" s="113"/>
      <c r="N22" s="113"/>
      <c r="O22" s="113"/>
      <c r="P22" s="113"/>
    </row>
    <row r="23" spans="3:16" s="86" customFormat="1">
      <c r="C23" s="299"/>
      <c r="D23" s="299"/>
      <c r="E23" s="299" t="s">
        <v>409</v>
      </c>
      <c r="F23" s="345">
        <v>1</v>
      </c>
      <c r="G23" s="345">
        <v>10</v>
      </c>
      <c r="H23" s="195">
        <f>F23*G23</f>
        <v>10</v>
      </c>
      <c r="I23" s="299"/>
      <c r="J23" s="346" t="s">
        <v>410</v>
      </c>
      <c r="K23" s="299"/>
      <c r="L23" s="299"/>
      <c r="M23" s="299"/>
      <c r="N23" s="299"/>
      <c r="O23" s="299"/>
      <c r="P23" s="299"/>
    </row>
    <row r="24" spans="3:16">
      <c r="C24" s="6"/>
      <c r="D24" s="6"/>
      <c r="E24" s="6" t="s">
        <v>411</v>
      </c>
      <c r="F24" s="197">
        <v>1</v>
      </c>
      <c r="G24" s="197"/>
      <c r="H24" s="197" t="s">
        <v>402</v>
      </c>
      <c r="I24" s="6"/>
      <c r="J24" s="199" t="s">
        <v>412</v>
      </c>
      <c r="K24" s="6"/>
      <c r="L24" s="6"/>
      <c r="M24" s="6"/>
      <c r="N24" s="6"/>
      <c r="O24" s="6"/>
      <c r="P24" s="6"/>
    </row>
    <row r="25" spans="3:16">
      <c r="C25" s="6"/>
      <c r="D25" s="6"/>
      <c r="E25" s="6" t="s">
        <v>413</v>
      </c>
      <c r="F25" s="197">
        <v>1</v>
      </c>
      <c r="G25" s="197"/>
      <c r="H25" s="197" t="s">
        <v>402</v>
      </c>
      <c r="I25" s="6"/>
      <c r="J25" s="199"/>
      <c r="K25" s="6"/>
      <c r="L25" s="6"/>
      <c r="M25" s="6"/>
      <c r="N25" s="6"/>
      <c r="O25" s="6"/>
      <c r="P25" s="6"/>
    </row>
    <row r="26" spans="3:16">
      <c r="C26" s="6"/>
      <c r="D26" s="72" t="s">
        <v>414</v>
      </c>
      <c r="E26" s="72"/>
      <c r="F26" s="197"/>
      <c r="G26" s="197"/>
      <c r="H26" s="197"/>
      <c r="I26" s="6"/>
      <c r="J26" s="199"/>
      <c r="K26" s="6"/>
      <c r="L26" s="6"/>
      <c r="M26" s="6"/>
      <c r="N26" s="6"/>
      <c r="O26" s="6"/>
      <c r="P26" s="6"/>
    </row>
    <row r="27" spans="3:16">
      <c r="C27" s="112"/>
      <c r="D27" s="112"/>
      <c r="E27" s="112" t="s">
        <v>415</v>
      </c>
      <c r="F27" s="195">
        <v>1</v>
      </c>
      <c r="G27" s="195"/>
      <c r="H27" s="195" t="s">
        <v>402</v>
      </c>
      <c r="I27" s="112"/>
      <c r="J27" s="176" t="s">
        <v>416</v>
      </c>
      <c r="K27" s="112"/>
      <c r="L27" s="112"/>
      <c r="M27" s="112"/>
      <c r="N27" s="112"/>
      <c r="O27" s="112"/>
      <c r="P27" s="112"/>
    </row>
    <row r="28" spans="3:16">
      <c r="C28" s="112"/>
      <c r="D28" s="114" t="s">
        <v>417</v>
      </c>
      <c r="E28" s="112"/>
      <c r="F28" s="195"/>
      <c r="G28" s="195"/>
      <c r="H28" s="195"/>
      <c r="I28" s="112"/>
      <c r="J28" s="176"/>
      <c r="K28" s="112"/>
      <c r="L28" s="112"/>
      <c r="M28" s="112"/>
      <c r="N28" s="112"/>
      <c r="O28" s="112"/>
      <c r="P28" s="112"/>
    </row>
    <row r="29" spans="3:16">
      <c r="C29" s="112"/>
      <c r="D29" s="112"/>
      <c r="E29" s="112" t="s">
        <v>418</v>
      </c>
      <c r="F29" s="195"/>
      <c r="G29" s="195"/>
      <c r="H29" s="195" t="s">
        <v>402</v>
      </c>
      <c r="I29" s="112"/>
      <c r="J29" s="176"/>
      <c r="K29" s="112"/>
      <c r="L29" s="112"/>
      <c r="M29" s="112"/>
      <c r="N29" s="112"/>
      <c r="O29" s="112"/>
      <c r="P29" s="112"/>
    </row>
    <row r="30" spans="3:16">
      <c r="C30" s="6"/>
      <c r="D30" s="72" t="s">
        <v>419</v>
      </c>
      <c r="F30" s="197"/>
      <c r="G30" s="197"/>
      <c r="H30" s="197"/>
      <c r="I30" s="6"/>
      <c r="J30" s="199"/>
      <c r="K30" s="6"/>
      <c r="L30" s="6"/>
      <c r="M30" s="6"/>
      <c r="N30" s="6"/>
      <c r="O30" s="6"/>
      <c r="P30" s="6"/>
    </row>
    <row r="31" spans="3:16">
      <c r="C31" s="113"/>
      <c r="D31" s="113"/>
      <c r="E31" s="113" t="s">
        <v>420</v>
      </c>
      <c r="F31" s="196">
        <v>1</v>
      </c>
      <c r="G31" s="196">
        <v>15</v>
      </c>
      <c r="H31" s="196">
        <f>F31*G31</f>
        <v>15</v>
      </c>
      <c r="I31" s="113"/>
      <c r="J31" s="198" t="s">
        <v>421</v>
      </c>
      <c r="K31" s="113"/>
      <c r="L31" s="113"/>
      <c r="M31" s="113"/>
      <c r="N31" s="113"/>
      <c r="O31" s="113"/>
      <c r="P31" s="113"/>
    </row>
    <row r="32" spans="3:16">
      <c r="C32" s="33"/>
      <c r="D32" s="34"/>
      <c r="J32" s="52"/>
      <c r="K32" s="92"/>
      <c r="L32" s="55"/>
      <c r="M32" s="35"/>
      <c r="N32" s="36"/>
      <c r="O32" s="36"/>
      <c r="P32" s="36"/>
    </row>
    <row r="33" spans="3:16">
      <c r="C33" s="23" t="s">
        <v>422</v>
      </c>
      <c r="D33" s="24"/>
      <c r="E33" s="25"/>
      <c r="F33" s="194"/>
      <c r="G33" s="194"/>
      <c r="H33" s="194"/>
      <c r="I33" s="62">
        <f>SUM(H34:H73)</f>
        <v>454</v>
      </c>
      <c r="J33" s="53"/>
      <c r="K33" s="90">
        <v>1.2</v>
      </c>
      <c r="L33" s="62">
        <f>K33*I33</f>
        <v>544.79999999999995</v>
      </c>
      <c r="M33" s="26"/>
      <c r="N33" s="27"/>
      <c r="O33" s="27"/>
      <c r="P33" s="27"/>
    </row>
    <row r="34" spans="3:16">
      <c r="C34" s="6"/>
      <c r="D34" s="72" t="s">
        <v>423</v>
      </c>
      <c r="F34" s="197"/>
      <c r="G34" s="197"/>
      <c r="H34" s="197"/>
      <c r="I34" s="6"/>
      <c r="J34" s="199"/>
      <c r="K34" s="6"/>
      <c r="L34" s="6"/>
      <c r="M34" s="6"/>
      <c r="N34" s="6"/>
      <c r="O34" s="6"/>
      <c r="P34" s="6"/>
    </row>
    <row r="35" spans="3:16" s="86" customFormat="1">
      <c r="C35" s="299"/>
      <c r="D35" s="244"/>
      <c r="E35" s="299" t="s">
        <v>424</v>
      </c>
      <c r="F35" s="345">
        <v>1</v>
      </c>
      <c r="G35" s="345">
        <v>14</v>
      </c>
      <c r="H35" s="312">
        <f>F35*G35</f>
        <v>14</v>
      </c>
      <c r="I35" s="299"/>
      <c r="J35" s="346" t="s">
        <v>425</v>
      </c>
      <c r="K35" s="299"/>
      <c r="L35" s="299"/>
      <c r="M35" s="299"/>
      <c r="N35" s="299"/>
      <c r="O35" s="299"/>
      <c r="P35" s="299"/>
    </row>
    <row r="36" spans="3:16" s="86" customFormat="1" ht="14.25" customHeight="1">
      <c r="C36" s="245"/>
      <c r="D36" s="245"/>
      <c r="E36" s="245" t="s">
        <v>426</v>
      </c>
      <c r="F36" s="312">
        <v>2</v>
      </c>
      <c r="G36" s="312">
        <v>15</v>
      </c>
      <c r="H36" s="312">
        <f t="shared" ref="H36:H37" si="1">F36*G36</f>
        <v>30</v>
      </c>
      <c r="I36" s="245"/>
      <c r="J36" s="315" t="s">
        <v>427</v>
      </c>
      <c r="K36" s="245"/>
      <c r="L36" s="245"/>
      <c r="M36" s="245"/>
      <c r="N36" s="245"/>
      <c r="O36" s="245"/>
      <c r="P36" s="245"/>
    </row>
    <row r="37" spans="3:16" s="86" customFormat="1" ht="14.25" customHeight="1">
      <c r="C37" s="245"/>
      <c r="D37" s="245"/>
      <c r="E37" s="245" t="s">
        <v>428</v>
      </c>
      <c r="F37" s="312">
        <v>1</v>
      </c>
      <c r="G37" s="312">
        <v>14</v>
      </c>
      <c r="H37" s="312">
        <f t="shared" si="1"/>
        <v>14</v>
      </c>
      <c r="I37" s="245"/>
      <c r="J37" s="315" t="s">
        <v>429</v>
      </c>
      <c r="K37" s="245"/>
      <c r="L37" s="245"/>
      <c r="M37" s="245"/>
      <c r="N37" s="245"/>
      <c r="O37" s="245"/>
      <c r="P37" s="245"/>
    </row>
    <row r="38" spans="3:16" s="86" customFormat="1" ht="14.25" customHeight="1">
      <c r="C38" s="287"/>
      <c r="D38" s="287"/>
      <c r="E38" s="287" t="s">
        <v>430</v>
      </c>
      <c r="F38" s="316">
        <v>1</v>
      </c>
      <c r="G38" s="316">
        <v>10</v>
      </c>
      <c r="H38" s="312">
        <f>F38*G38</f>
        <v>10</v>
      </c>
      <c r="I38" s="287"/>
      <c r="J38" s="313" t="s">
        <v>431</v>
      </c>
      <c r="K38" s="287"/>
      <c r="L38" s="287"/>
      <c r="M38" s="287"/>
      <c r="N38" s="287"/>
      <c r="O38" s="287"/>
      <c r="P38" s="287"/>
    </row>
    <row r="39" spans="3:16" s="86" customFormat="1">
      <c r="C39" s="245"/>
      <c r="D39" s="245"/>
      <c r="E39" s="245" t="s">
        <v>428</v>
      </c>
      <c r="F39" s="312">
        <v>1</v>
      </c>
      <c r="G39" s="312">
        <v>14</v>
      </c>
      <c r="H39" s="312">
        <f>F39*G39</f>
        <v>14</v>
      </c>
      <c r="I39" s="245"/>
      <c r="J39" s="315" t="s">
        <v>432</v>
      </c>
      <c r="K39" s="245"/>
      <c r="L39" s="245"/>
      <c r="M39" s="245"/>
      <c r="N39" s="245"/>
      <c r="O39" s="245"/>
      <c r="P39" s="245"/>
    </row>
    <row r="40" spans="3:16" s="86" customFormat="1">
      <c r="C40" s="287"/>
      <c r="D40" s="287"/>
      <c r="E40" s="287" t="s">
        <v>433</v>
      </c>
      <c r="F40" s="316">
        <v>1</v>
      </c>
      <c r="G40" s="316">
        <v>18</v>
      </c>
      <c r="H40" s="312">
        <f>F40*G40</f>
        <v>18</v>
      </c>
      <c r="I40" s="287"/>
      <c r="J40" s="313" t="s">
        <v>434</v>
      </c>
      <c r="K40" s="287"/>
      <c r="L40" s="287"/>
      <c r="M40" s="287"/>
      <c r="N40" s="287"/>
      <c r="O40" s="287"/>
      <c r="P40" s="287"/>
    </row>
    <row r="41" spans="3:16">
      <c r="C41" s="6"/>
      <c r="D41" s="72" t="s">
        <v>435</v>
      </c>
      <c r="F41" s="197"/>
      <c r="G41" s="197"/>
      <c r="H41" s="197"/>
      <c r="I41" s="6"/>
      <c r="J41" s="199"/>
      <c r="K41" s="6"/>
      <c r="L41" s="6"/>
      <c r="M41" s="6"/>
      <c r="N41" s="6"/>
      <c r="O41" s="6"/>
      <c r="P41" s="6"/>
    </row>
    <row r="42" spans="3:16" ht="14.25" customHeight="1">
      <c r="C42" s="112"/>
      <c r="D42" s="112"/>
      <c r="E42" s="112" t="s">
        <v>436</v>
      </c>
      <c r="F42" s="195">
        <v>2</v>
      </c>
      <c r="G42" s="195">
        <v>16</v>
      </c>
      <c r="H42" s="195">
        <f>F42*G42</f>
        <v>32</v>
      </c>
      <c r="I42" s="112"/>
      <c r="J42" s="176" t="s">
        <v>437</v>
      </c>
      <c r="K42" s="112"/>
      <c r="L42" s="112"/>
      <c r="M42" s="112"/>
      <c r="N42" s="112"/>
      <c r="O42" s="112"/>
      <c r="P42" s="112"/>
    </row>
    <row r="43" spans="3:16" ht="14.25" customHeight="1">
      <c r="C43" s="113"/>
      <c r="D43" s="113"/>
      <c r="E43" s="113" t="s">
        <v>428</v>
      </c>
      <c r="F43" s="196">
        <v>1</v>
      </c>
      <c r="G43" s="196">
        <v>10</v>
      </c>
      <c r="H43" s="196">
        <f>F43*G43</f>
        <v>10</v>
      </c>
      <c r="I43" s="113"/>
      <c r="J43" s="198"/>
      <c r="K43" s="113"/>
      <c r="L43" s="113"/>
      <c r="M43" s="113"/>
      <c r="N43" s="113"/>
      <c r="O43" s="113"/>
      <c r="P43" s="113"/>
    </row>
    <row r="44" spans="3:16">
      <c r="C44" s="6"/>
      <c r="D44" s="72" t="s">
        <v>438</v>
      </c>
      <c r="F44" s="197"/>
      <c r="G44" s="197"/>
      <c r="H44" s="197"/>
      <c r="I44" s="6"/>
      <c r="J44" s="199"/>
      <c r="K44" s="6"/>
      <c r="L44" s="6"/>
      <c r="M44" s="6"/>
      <c r="N44" s="6"/>
      <c r="O44" s="6"/>
      <c r="P44" s="6"/>
    </row>
    <row r="45" spans="3:16" ht="14.25" customHeight="1">
      <c r="C45" s="112"/>
      <c r="D45" s="112"/>
      <c r="E45" s="112" t="s">
        <v>436</v>
      </c>
      <c r="F45" s="195">
        <v>1</v>
      </c>
      <c r="G45" s="195">
        <v>15</v>
      </c>
      <c r="H45" s="195">
        <f>F45*G45</f>
        <v>15</v>
      </c>
      <c r="I45" s="112"/>
      <c r="J45" s="176"/>
      <c r="K45" s="112"/>
      <c r="L45" s="112"/>
      <c r="M45" s="112"/>
      <c r="N45" s="112"/>
      <c r="O45" s="112"/>
      <c r="P45" s="112"/>
    </row>
    <row r="46" spans="3:16" ht="14.25" customHeight="1">
      <c r="C46" s="113"/>
      <c r="D46" s="113"/>
      <c r="E46" s="113" t="s">
        <v>428</v>
      </c>
      <c r="F46" s="196">
        <v>1</v>
      </c>
      <c r="G46" s="196">
        <v>10</v>
      </c>
      <c r="H46" s="195">
        <f>F46*G46</f>
        <v>10</v>
      </c>
      <c r="I46" s="113"/>
      <c r="J46" s="198"/>
      <c r="K46" s="113"/>
      <c r="L46" s="113"/>
      <c r="M46" s="113"/>
      <c r="N46" s="113"/>
      <c r="O46" s="113"/>
      <c r="P46" s="113"/>
    </row>
    <row r="47" spans="3:16">
      <c r="C47" s="6"/>
      <c r="D47" s="72" t="s">
        <v>439</v>
      </c>
      <c r="F47" s="197"/>
      <c r="G47" s="197"/>
      <c r="H47" s="197"/>
      <c r="I47" s="6"/>
      <c r="J47" s="199"/>
      <c r="K47" s="6"/>
      <c r="L47" s="6"/>
      <c r="M47" s="6"/>
      <c r="N47" s="6"/>
      <c r="O47" s="6"/>
      <c r="P47" s="6"/>
    </row>
    <row r="48" spans="3:16" ht="14.25" customHeight="1">
      <c r="C48" s="112"/>
      <c r="D48" s="112"/>
      <c r="E48" s="112" t="s">
        <v>440</v>
      </c>
      <c r="F48" s="195">
        <v>1</v>
      </c>
      <c r="G48" s="195">
        <v>18</v>
      </c>
      <c r="H48" s="195">
        <f>F48*G48</f>
        <v>18</v>
      </c>
      <c r="I48" s="112"/>
      <c r="J48" s="176" t="s">
        <v>441</v>
      </c>
      <c r="K48" s="112"/>
      <c r="L48" s="112"/>
      <c r="M48" s="112"/>
      <c r="N48" s="112"/>
      <c r="O48" s="112"/>
      <c r="P48" s="112"/>
    </row>
    <row r="49" spans="3:16" ht="14.25" customHeight="1">
      <c r="C49" s="112"/>
      <c r="D49" s="112"/>
      <c r="E49" s="112" t="s">
        <v>428</v>
      </c>
      <c r="F49" s="195">
        <v>3</v>
      </c>
      <c r="G49" s="195">
        <v>10</v>
      </c>
      <c r="H49" s="195">
        <f>F49*G49</f>
        <v>30</v>
      </c>
      <c r="I49" s="112"/>
      <c r="J49" s="176" t="s">
        <v>442</v>
      </c>
      <c r="K49" s="112"/>
      <c r="L49" s="112"/>
      <c r="M49" s="112"/>
      <c r="N49" s="112"/>
      <c r="O49" s="112"/>
      <c r="P49" s="112"/>
    </row>
    <row r="50" spans="3:16" ht="14.25" customHeight="1">
      <c r="C50" s="6"/>
      <c r="D50" s="6"/>
      <c r="E50" s="6" t="s">
        <v>443</v>
      </c>
      <c r="F50" s="197">
        <v>1</v>
      </c>
      <c r="G50" s="197">
        <v>50</v>
      </c>
      <c r="H50" s="197" t="s">
        <v>402</v>
      </c>
      <c r="I50" s="6"/>
      <c r="J50" s="199" t="s">
        <v>160</v>
      </c>
      <c r="K50" s="6"/>
      <c r="L50" s="6"/>
      <c r="M50" s="6"/>
      <c r="N50" s="6"/>
      <c r="O50" s="6"/>
      <c r="P50" s="6"/>
    </row>
    <row r="51" spans="3:16" ht="14.25" customHeight="1">
      <c r="C51" s="6"/>
      <c r="D51" s="6"/>
      <c r="E51" s="6" t="s">
        <v>444</v>
      </c>
      <c r="F51" s="197">
        <v>1</v>
      </c>
      <c r="G51" s="197">
        <v>20</v>
      </c>
      <c r="H51" s="197" t="s">
        <v>402</v>
      </c>
      <c r="I51" s="6"/>
      <c r="J51" s="199" t="s">
        <v>160</v>
      </c>
      <c r="K51" s="6"/>
      <c r="L51" s="6"/>
      <c r="M51" s="6"/>
      <c r="N51" s="6"/>
      <c r="O51" s="6"/>
      <c r="P51" s="6"/>
    </row>
    <row r="52" spans="3:16">
      <c r="C52" s="6"/>
      <c r="D52" s="72" t="s">
        <v>445</v>
      </c>
      <c r="F52" s="197"/>
      <c r="G52" s="197"/>
      <c r="H52" s="197"/>
      <c r="I52" s="6"/>
      <c r="J52" s="199"/>
      <c r="K52" s="6"/>
      <c r="L52" s="6"/>
      <c r="M52" s="6"/>
      <c r="N52" s="6"/>
      <c r="O52" s="6"/>
      <c r="P52" s="6"/>
    </row>
    <row r="53" spans="3:16" s="86" customFormat="1" ht="14.25" customHeight="1">
      <c r="C53" s="245"/>
      <c r="D53" s="245"/>
      <c r="E53" s="245" t="s">
        <v>436</v>
      </c>
      <c r="F53" s="312">
        <v>1</v>
      </c>
      <c r="G53" s="312">
        <v>15</v>
      </c>
      <c r="H53" s="312">
        <f>F53*G53</f>
        <v>15</v>
      </c>
      <c r="I53" s="245"/>
      <c r="J53" s="315" t="s">
        <v>446</v>
      </c>
      <c r="K53" s="245"/>
      <c r="L53" s="245"/>
      <c r="M53" s="245"/>
      <c r="N53" s="245"/>
      <c r="O53" s="245"/>
      <c r="P53" s="245"/>
    </row>
    <row r="54" spans="3:16" s="86" customFormat="1" ht="14.25" customHeight="1">
      <c r="C54" s="287"/>
      <c r="D54" s="287"/>
      <c r="E54" s="287" t="s">
        <v>428</v>
      </c>
      <c r="F54" s="316">
        <v>2</v>
      </c>
      <c r="G54" s="316">
        <v>10</v>
      </c>
      <c r="H54" s="312">
        <f t="shared" ref="H54:H56" si="2">F54*G54</f>
        <v>20</v>
      </c>
      <c r="I54" s="287"/>
      <c r="J54" s="313" t="s">
        <v>447</v>
      </c>
      <c r="K54" s="287"/>
      <c r="L54" s="287"/>
      <c r="M54" s="287"/>
      <c r="N54" s="287"/>
      <c r="O54" s="287"/>
      <c r="P54" s="287"/>
    </row>
    <row r="55" spans="3:16" s="86" customFormat="1">
      <c r="C55" s="299"/>
      <c r="D55" s="244"/>
      <c r="E55" s="299" t="s">
        <v>187</v>
      </c>
      <c r="F55" s="345">
        <v>1</v>
      </c>
      <c r="G55" s="345">
        <v>15</v>
      </c>
      <c r="H55" s="312">
        <f t="shared" si="2"/>
        <v>15</v>
      </c>
      <c r="I55" s="299"/>
      <c r="J55" s="346"/>
      <c r="K55" s="299"/>
      <c r="L55" s="299"/>
      <c r="M55" s="299"/>
      <c r="N55" s="299"/>
      <c r="O55" s="299"/>
      <c r="P55" s="299"/>
    </row>
    <row r="56" spans="3:16" ht="14.25" customHeight="1">
      <c r="C56" s="112"/>
      <c r="D56" s="112"/>
      <c r="E56" s="112" t="s">
        <v>448</v>
      </c>
      <c r="F56" s="195">
        <v>1</v>
      </c>
      <c r="G56" s="195">
        <v>15</v>
      </c>
      <c r="H56" s="195">
        <f t="shared" si="2"/>
        <v>15</v>
      </c>
      <c r="I56" s="112"/>
      <c r="J56" s="176"/>
      <c r="K56" s="112"/>
      <c r="L56" s="112"/>
      <c r="M56" s="112"/>
      <c r="N56" s="112"/>
      <c r="O56" s="112"/>
      <c r="P56" s="112"/>
    </row>
    <row r="57" spans="3:16" ht="14.25" customHeight="1">
      <c r="C57" s="113"/>
      <c r="D57" s="115" t="s">
        <v>449</v>
      </c>
      <c r="E57" s="113"/>
      <c r="F57" s="196"/>
      <c r="G57" s="196"/>
      <c r="H57" s="196"/>
      <c r="I57" s="113"/>
      <c r="J57" s="198"/>
      <c r="K57" s="113"/>
      <c r="L57" s="113"/>
      <c r="M57" s="113"/>
      <c r="N57" s="113"/>
      <c r="O57" s="113"/>
      <c r="P57" s="113"/>
    </row>
    <row r="58" spans="3:16" s="86" customFormat="1">
      <c r="C58" s="245"/>
      <c r="D58" s="245"/>
      <c r="E58" s="245" t="s">
        <v>46</v>
      </c>
      <c r="F58" s="312">
        <v>1</v>
      </c>
      <c r="G58" s="312">
        <v>15</v>
      </c>
      <c r="H58" s="312">
        <f>F58*G58</f>
        <v>15</v>
      </c>
      <c r="I58" s="245"/>
      <c r="J58" s="315" t="s">
        <v>450</v>
      </c>
      <c r="K58" s="245"/>
      <c r="L58" s="245"/>
      <c r="M58" s="245"/>
      <c r="N58" s="245"/>
      <c r="O58" s="245"/>
      <c r="P58" s="245"/>
    </row>
    <row r="59" spans="3:16" s="86" customFormat="1">
      <c r="C59" s="347"/>
      <c r="D59" s="305"/>
      <c r="E59" s="299" t="s">
        <v>426</v>
      </c>
      <c r="F59" s="312">
        <v>1</v>
      </c>
      <c r="G59" s="312">
        <v>14</v>
      </c>
      <c r="H59" s="312">
        <f>F59*G59</f>
        <v>14</v>
      </c>
      <c r="I59" s="348"/>
      <c r="J59" s="315" t="s">
        <v>451</v>
      </c>
      <c r="K59" s="349"/>
      <c r="L59" s="348"/>
      <c r="M59" s="320"/>
      <c r="N59" s="350"/>
      <c r="O59" s="350"/>
      <c r="P59" s="350"/>
    </row>
    <row r="60" spans="3:16">
      <c r="C60" s="108"/>
      <c r="D60" s="115" t="s">
        <v>452</v>
      </c>
      <c r="I60" s="109"/>
      <c r="J60" s="52"/>
      <c r="K60" s="100"/>
      <c r="L60" s="109"/>
      <c r="M60" s="35"/>
      <c r="N60" s="36"/>
      <c r="O60" s="36"/>
      <c r="P60" s="36"/>
    </row>
    <row r="61" spans="3:16" ht="14.25" customHeight="1">
      <c r="C61" s="113"/>
      <c r="D61" s="113"/>
      <c r="E61" s="113" t="s">
        <v>453</v>
      </c>
      <c r="F61" s="196">
        <v>1</v>
      </c>
      <c r="G61" s="196">
        <v>15</v>
      </c>
      <c r="H61" s="196">
        <v>15</v>
      </c>
      <c r="I61" s="113"/>
      <c r="J61" s="198" t="s">
        <v>454</v>
      </c>
      <c r="K61" s="113"/>
      <c r="L61" s="113"/>
      <c r="M61" s="113"/>
      <c r="N61" s="113"/>
      <c r="O61" s="113"/>
      <c r="P61" s="113"/>
    </row>
    <row r="62" spans="3:16">
      <c r="C62" s="112"/>
      <c r="D62" s="112"/>
      <c r="E62" s="112" t="s">
        <v>455</v>
      </c>
      <c r="F62" s="195">
        <v>1</v>
      </c>
      <c r="G62" s="195">
        <v>60</v>
      </c>
      <c r="H62" s="195">
        <f>F62*G62</f>
        <v>60</v>
      </c>
      <c r="I62" s="112"/>
      <c r="J62" s="176" t="s">
        <v>456</v>
      </c>
      <c r="K62" s="112"/>
      <c r="L62" s="112"/>
      <c r="M62" s="112"/>
      <c r="N62" s="112"/>
      <c r="O62" s="112"/>
      <c r="P62" s="112"/>
    </row>
    <row r="63" spans="3:16" s="86" customFormat="1">
      <c r="C63" s="299"/>
      <c r="D63" s="245"/>
      <c r="E63" s="299" t="s">
        <v>457</v>
      </c>
      <c r="F63" s="345">
        <v>1</v>
      </c>
      <c r="G63" s="345">
        <v>16</v>
      </c>
      <c r="H63" s="312">
        <f>F63*G63</f>
        <v>16</v>
      </c>
      <c r="I63" s="299"/>
      <c r="J63" s="346" t="s">
        <v>458</v>
      </c>
      <c r="K63" s="299"/>
      <c r="L63" s="299"/>
      <c r="M63" s="299"/>
      <c r="N63" s="299"/>
      <c r="O63" s="299"/>
      <c r="P63" s="299"/>
    </row>
    <row r="64" spans="3:16" ht="14.25" customHeight="1">
      <c r="C64" s="113"/>
      <c r="D64" s="115" t="s">
        <v>459</v>
      </c>
      <c r="E64" s="113"/>
      <c r="F64" s="196"/>
      <c r="G64" s="196"/>
      <c r="H64" s="196"/>
      <c r="I64" s="113"/>
      <c r="J64" s="198"/>
      <c r="K64" s="113"/>
      <c r="L64" s="113"/>
      <c r="M64" s="113"/>
      <c r="N64" s="113"/>
      <c r="O64" s="113"/>
      <c r="P64" s="113"/>
    </row>
    <row r="65" spans="3:16">
      <c r="C65" s="112"/>
      <c r="D65" s="112"/>
      <c r="E65" s="112" t="s">
        <v>428</v>
      </c>
      <c r="F65" s="195">
        <v>1</v>
      </c>
      <c r="G65" s="195">
        <v>15</v>
      </c>
      <c r="H65" s="195" t="s">
        <v>402</v>
      </c>
      <c r="I65" s="112"/>
      <c r="J65" s="176" t="s">
        <v>460</v>
      </c>
      <c r="K65" s="112"/>
      <c r="L65" s="112"/>
      <c r="M65" s="112"/>
      <c r="N65" s="112"/>
      <c r="O65" s="112"/>
      <c r="P65" s="112"/>
    </row>
    <row r="66" spans="3:16">
      <c r="C66" s="108"/>
      <c r="D66" s="115" t="s">
        <v>461</v>
      </c>
      <c r="I66" s="109"/>
      <c r="J66" s="52"/>
      <c r="K66" s="100"/>
      <c r="L66" s="109"/>
      <c r="M66" s="35"/>
      <c r="N66" s="36"/>
      <c r="O66" s="36"/>
      <c r="P66" s="36"/>
    </row>
    <row r="67" spans="3:16" ht="14.25" customHeight="1">
      <c r="C67" s="113"/>
      <c r="D67" s="113"/>
      <c r="E67" s="113" t="s">
        <v>462</v>
      </c>
      <c r="F67" s="196">
        <v>1</v>
      </c>
      <c r="G67" s="196">
        <v>15</v>
      </c>
      <c r="H67" s="196">
        <f>F67*G67</f>
        <v>15</v>
      </c>
      <c r="I67" s="113"/>
      <c r="J67" s="198"/>
      <c r="K67" s="113"/>
      <c r="L67" s="113"/>
      <c r="M67" s="113"/>
      <c r="N67" s="113"/>
      <c r="O67" s="113"/>
      <c r="P67" s="113"/>
    </row>
    <row r="68" spans="3:16">
      <c r="C68" s="112"/>
      <c r="D68" s="112"/>
      <c r="E68" s="112" t="s">
        <v>463</v>
      </c>
      <c r="F68" s="195">
        <v>3</v>
      </c>
      <c r="G68" s="195">
        <v>3</v>
      </c>
      <c r="H68" s="195">
        <f>F68*G68</f>
        <v>9</v>
      </c>
      <c r="I68" s="112"/>
      <c r="J68" s="176" t="s">
        <v>464</v>
      </c>
      <c r="K68" s="112"/>
      <c r="L68" s="112"/>
      <c r="M68" s="112"/>
      <c r="N68" s="112"/>
      <c r="O68" s="112"/>
      <c r="P68" s="112"/>
    </row>
    <row r="69" spans="3:16">
      <c r="C69" s="6"/>
      <c r="D69" s="113"/>
      <c r="F69" s="197"/>
      <c r="G69" s="197"/>
      <c r="H69" s="197"/>
      <c r="I69" s="6"/>
      <c r="J69" s="199"/>
      <c r="K69" s="6"/>
      <c r="L69" s="6"/>
      <c r="M69" s="6"/>
      <c r="N69" s="6"/>
      <c r="O69" s="6"/>
      <c r="P69" s="6"/>
    </row>
    <row r="70" spans="3:16" ht="11.25" customHeight="1">
      <c r="C70" s="108"/>
      <c r="D70" s="115" t="s">
        <v>465</v>
      </c>
      <c r="I70" s="109"/>
      <c r="J70" s="52"/>
      <c r="K70" s="100"/>
      <c r="L70" s="109"/>
      <c r="M70" s="35"/>
      <c r="N70" s="36"/>
      <c r="O70" s="36"/>
      <c r="P70" s="36"/>
    </row>
    <row r="71" spans="3:16" ht="14.25" customHeight="1">
      <c r="C71" s="113"/>
      <c r="D71" s="113"/>
      <c r="E71" s="287" t="s">
        <v>466</v>
      </c>
      <c r="F71" s="316">
        <v>1</v>
      </c>
      <c r="G71" s="316">
        <v>10</v>
      </c>
      <c r="H71" s="316">
        <f>F71*G71</f>
        <v>10</v>
      </c>
      <c r="I71" s="287"/>
      <c r="J71" s="313" t="s">
        <v>467</v>
      </c>
      <c r="K71" s="113"/>
      <c r="L71" s="113"/>
      <c r="M71" s="113"/>
      <c r="N71" s="113"/>
      <c r="O71" s="113"/>
      <c r="P71" s="113"/>
    </row>
    <row r="72" spans="3:16" s="86" customFormat="1">
      <c r="C72" s="245"/>
      <c r="D72" s="245"/>
      <c r="E72" s="245" t="s">
        <v>46</v>
      </c>
      <c r="F72" s="312">
        <v>1</v>
      </c>
      <c r="G72" s="312">
        <v>20</v>
      </c>
      <c r="H72" s="316">
        <f t="shared" ref="H72" si="3">F72*G72</f>
        <v>20</v>
      </c>
      <c r="I72" s="245"/>
      <c r="J72" s="315" t="s">
        <v>468</v>
      </c>
      <c r="K72" s="245"/>
      <c r="L72" s="245"/>
      <c r="M72" s="245"/>
      <c r="N72" s="245"/>
      <c r="O72" s="245"/>
      <c r="P72" s="245"/>
    </row>
    <row r="73" spans="3:16" s="86" customFormat="1">
      <c r="C73" s="299"/>
      <c r="D73" s="299"/>
      <c r="E73" s="299" t="s">
        <v>469</v>
      </c>
      <c r="F73" s="345"/>
      <c r="G73" s="345"/>
      <c r="H73" s="345" t="s">
        <v>402</v>
      </c>
      <c r="I73" s="299"/>
      <c r="J73" s="346" t="s">
        <v>470</v>
      </c>
      <c r="K73" s="299"/>
      <c r="L73" s="299"/>
      <c r="M73" s="299"/>
      <c r="N73" s="299"/>
      <c r="O73" s="299"/>
      <c r="P73" s="299"/>
    </row>
    <row r="74" spans="3:16">
      <c r="C74" s="28"/>
      <c r="D74" s="29"/>
      <c r="E74" s="30"/>
      <c r="F74" s="93"/>
      <c r="G74" s="93"/>
      <c r="H74" s="93"/>
      <c r="I74" s="63"/>
      <c r="J74" s="51"/>
      <c r="K74" s="91"/>
      <c r="L74" s="65"/>
      <c r="M74" s="31"/>
      <c r="N74" s="32"/>
      <c r="O74" s="32"/>
      <c r="P74" s="32"/>
    </row>
    <row r="75" spans="3:16">
      <c r="C75" s="23" t="s">
        <v>471</v>
      </c>
      <c r="D75" s="24"/>
      <c r="E75" s="25"/>
      <c r="F75" s="194"/>
      <c r="G75" s="194"/>
      <c r="H75" s="194"/>
      <c r="I75" s="62">
        <f>SUM(H76:H76)</f>
        <v>42</v>
      </c>
      <c r="J75" s="53"/>
      <c r="K75" s="90">
        <v>1.2</v>
      </c>
      <c r="L75" s="62">
        <f>K75*I75</f>
        <v>50.4</v>
      </c>
      <c r="M75" s="26"/>
      <c r="N75" s="27"/>
      <c r="O75" s="27"/>
      <c r="P75" s="27"/>
    </row>
    <row r="76" spans="3:16">
      <c r="C76" s="112"/>
      <c r="D76" s="112"/>
      <c r="E76" s="112" t="s">
        <v>472</v>
      </c>
      <c r="F76" s="195">
        <v>3</v>
      </c>
      <c r="G76" s="195">
        <v>14</v>
      </c>
      <c r="H76" s="195">
        <f>F76*G76</f>
        <v>42</v>
      </c>
      <c r="I76" s="112"/>
      <c r="J76" s="176" t="s">
        <v>473</v>
      </c>
      <c r="K76" s="112"/>
      <c r="L76" s="112"/>
      <c r="M76" s="112"/>
      <c r="N76" s="112"/>
      <c r="O76" s="112"/>
      <c r="P76" s="112"/>
    </row>
    <row r="77" spans="3:16">
      <c r="C77" s="6"/>
      <c r="D77" s="6"/>
      <c r="F77" s="197"/>
      <c r="G77" s="197"/>
      <c r="H77" s="197"/>
      <c r="I77" s="6"/>
      <c r="J77" s="199"/>
      <c r="K77" s="6"/>
      <c r="L77" s="6"/>
      <c r="M77" s="6"/>
      <c r="N77" s="6"/>
      <c r="O77" s="6"/>
      <c r="P77" s="6"/>
    </row>
    <row r="78" spans="3:16" ht="5.45" customHeight="1">
      <c r="C78" s="33"/>
      <c r="D78" s="34"/>
      <c r="F78" s="93"/>
      <c r="G78" s="93"/>
      <c r="H78" s="93"/>
      <c r="J78" s="52"/>
      <c r="K78" s="67"/>
      <c r="L78" s="55"/>
      <c r="M78" s="35"/>
      <c r="N78" s="36"/>
      <c r="O78" s="36"/>
      <c r="P78" s="36"/>
    </row>
    <row r="79" spans="3:16">
      <c r="C79" s="2"/>
      <c r="D79" s="2"/>
      <c r="E79" s="22"/>
      <c r="F79" s="193"/>
      <c r="G79" s="193"/>
      <c r="H79" s="193"/>
      <c r="I79" s="64"/>
      <c r="J79" s="54"/>
      <c r="K79" s="3"/>
      <c r="L79" s="57"/>
      <c r="M79" s="49"/>
      <c r="N79" s="50"/>
      <c r="O79" s="50"/>
      <c r="P79" s="50"/>
    </row>
    <row r="80" spans="3:16" ht="18.75" customHeight="1"/>
  </sheetData>
  <mergeCells count="2">
    <mergeCell ref="C6:P6"/>
    <mergeCell ref="D7:P11"/>
  </mergeCells>
  <hyperlinks>
    <hyperlink ref="C3" location="Synthese!A1" display="Retour prédimensionnement" xr:uid="{44EC947B-5486-4D76-9AE5-B769A447B8D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34B2-1526-40E1-9583-1320C85DAD7A}">
  <sheetPr>
    <tabColor rgb="FF99FFCC"/>
  </sheetPr>
  <dimension ref="B1:R69"/>
  <sheetViews>
    <sheetView showGridLines="0" topLeftCell="A31" zoomScale="91" zoomScaleNormal="230" workbookViewId="0">
      <selection activeCell="J68" sqref="J68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44.42578125" style="6" customWidth="1"/>
    <col min="6" max="8" width="6.85546875" style="192" customWidth="1"/>
    <col min="9" max="9" width="8.85546875" style="60" customWidth="1"/>
    <col min="10" max="10" width="35.4257812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F1" s="190"/>
      <c r="G1" s="191"/>
      <c r="H1" s="190"/>
      <c r="I1" s="105"/>
      <c r="K1" s="105"/>
      <c r="P1" s="104" t="s">
        <v>365</v>
      </c>
    </row>
    <row r="2" spans="2:18" ht="18.75">
      <c r="B2" s="9"/>
      <c r="C2" s="9" t="s">
        <v>0</v>
      </c>
      <c r="P2" s="70"/>
    </row>
    <row r="3" spans="2:18">
      <c r="C3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>
      <c r="C7" s="13"/>
      <c r="D7" s="400" t="s">
        <v>474</v>
      </c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</row>
    <row r="10" spans="2:18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8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8" s="1" customFormat="1" ht="49.7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475</v>
      </c>
      <c r="I13" s="56" t="s">
        <v>388</v>
      </c>
      <c r="J13" s="206" t="s">
        <v>390</v>
      </c>
      <c r="K13" s="17" t="s">
        <v>476</v>
      </c>
      <c r="L13" s="16" t="s">
        <v>477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>
      <c r="C14" s="2"/>
      <c r="D14" s="2"/>
      <c r="E14" s="22"/>
      <c r="F14" s="193"/>
      <c r="G14" s="193"/>
      <c r="H14" s="193"/>
      <c r="I14" s="61">
        <f>SUM(I16:I64)</f>
        <v>722</v>
      </c>
      <c r="J14" s="2"/>
      <c r="K14" s="110">
        <v>1.1000000000000001</v>
      </c>
      <c r="L14" s="61">
        <f>SUM(L16:L62)</f>
        <v>761.2</v>
      </c>
      <c r="M14" s="37"/>
      <c r="N14" s="38"/>
      <c r="O14" s="38"/>
      <c r="P14" s="38"/>
    </row>
    <row r="15" spans="2:18" s="44" customFormat="1">
      <c r="C15" s="401" t="s">
        <v>478</v>
      </c>
      <c r="D15" s="401"/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</row>
    <row r="16" spans="2:18">
      <c r="C16" s="23" t="s">
        <v>479</v>
      </c>
      <c r="D16" s="24"/>
      <c r="E16" s="25"/>
      <c r="F16" s="194"/>
      <c r="G16" s="194"/>
      <c r="H16" s="194"/>
      <c r="I16" s="62">
        <f>SUM(H17:H19)</f>
        <v>0</v>
      </c>
      <c r="J16" s="53"/>
      <c r="K16" s="90">
        <v>1.1000000000000001</v>
      </c>
      <c r="L16" s="62">
        <f>I16*K16</f>
        <v>0</v>
      </c>
      <c r="M16" s="26"/>
      <c r="N16" s="27"/>
      <c r="O16" s="27"/>
      <c r="P16" s="27"/>
    </row>
    <row r="17" spans="3:16">
      <c r="C17" s="28"/>
      <c r="D17" s="72" t="s">
        <v>480</v>
      </c>
      <c r="E17" s="112"/>
      <c r="F17" s="142"/>
      <c r="G17" s="93"/>
      <c r="H17" s="93"/>
      <c r="I17" s="63"/>
      <c r="J17" s="51"/>
      <c r="K17" s="91"/>
      <c r="L17" s="65"/>
      <c r="M17" s="31"/>
      <c r="N17" s="32"/>
      <c r="O17" s="32"/>
      <c r="P17" s="32"/>
    </row>
    <row r="18" spans="3:16">
      <c r="C18" s="112"/>
      <c r="D18" s="112"/>
      <c r="E18" s="112" t="s">
        <v>481</v>
      </c>
      <c r="F18" s="195">
        <v>1</v>
      </c>
      <c r="G18" s="195"/>
      <c r="H18" s="195" t="s">
        <v>402</v>
      </c>
      <c r="I18" s="112"/>
      <c r="J18" s="176" t="s">
        <v>482</v>
      </c>
      <c r="K18" s="112"/>
      <c r="L18" s="112"/>
      <c r="M18" s="112"/>
      <c r="N18" s="112"/>
      <c r="O18" s="112"/>
      <c r="P18" s="112"/>
    </row>
    <row r="19" spans="3:16">
      <c r="C19" s="113"/>
      <c r="D19" s="113"/>
      <c r="E19" s="113" t="s">
        <v>483</v>
      </c>
      <c r="F19" s="196">
        <v>1</v>
      </c>
      <c r="G19" s="196">
        <v>15</v>
      </c>
      <c r="H19" s="196" t="s">
        <v>402</v>
      </c>
      <c r="I19" s="113"/>
      <c r="J19" s="198"/>
      <c r="K19" s="113"/>
      <c r="L19" s="113"/>
      <c r="M19" s="113"/>
      <c r="N19" s="113"/>
      <c r="O19" s="113"/>
      <c r="P19" s="113"/>
    </row>
    <row r="20" spans="3:16">
      <c r="C20" s="108"/>
      <c r="E20" s="6" t="s">
        <v>484</v>
      </c>
      <c r="F20" s="192">
        <v>1</v>
      </c>
      <c r="H20" s="192" t="s">
        <v>402</v>
      </c>
      <c r="I20" s="109"/>
      <c r="J20" s="52"/>
      <c r="K20" s="100"/>
      <c r="L20" s="109"/>
      <c r="M20" s="35"/>
      <c r="N20" s="36"/>
      <c r="O20" s="36"/>
      <c r="P20" s="36"/>
    </row>
    <row r="21" spans="3:16">
      <c r="C21" s="108"/>
      <c r="I21" s="109"/>
      <c r="J21" s="52"/>
      <c r="K21" s="100"/>
      <c r="L21" s="109"/>
      <c r="M21" s="35"/>
      <c r="N21" s="36"/>
      <c r="O21" s="36"/>
      <c r="P21" s="36"/>
    </row>
    <row r="22" spans="3:16">
      <c r="C22" s="23" t="s">
        <v>485</v>
      </c>
      <c r="D22" s="24"/>
      <c r="E22" s="25"/>
      <c r="F22" s="194"/>
      <c r="G22" s="194"/>
      <c r="H22" s="194"/>
      <c r="I22" s="62">
        <f>SUM(H23:H23)</f>
        <v>0</v>
      </c>
      <c r="J22" s="53"/>
      <c r="K22" s="90">
        <v>1.1000000000000001</v>
      </c>
      <c r="L22" s="62">
        <f>K22*I22</f>
        <v>0</v>
      </c>
      <c r="M22" s="26"/>
      <c r="N22" s="27"/>
      <c r="O22" s="27"/>
      <c r="P22" s="27"/>
    </row>
    <row r="23" spans="3:16">
      <c r="C23" s="113"/>
      <c r="D23" s="113"/>
      <c r="E23" s="113" t="s">
        <v>486</v>
      </c>
      <c r="F23" s="196">
        <v>1</v>
      </c>
      <c r="G23" s="196"/>
      <c r="H23" s="196" t="s">
        <v>402</v>
      </c>
      <c r="I23" s="113"/>
      <c r="J23" s="198" t="s">
        <v>487</v>
      </c>
      <c r="K23" s="113"/>
      <c r="L23" s="113"/>
      <c r="M23" s="113"/>
      <c r="N23" s="113"/>
      <c r="O23" s="113"/>
      <c r="P23" s="113"/>
    </row>
    <row r="24" spans="3:16">
      <c r="C24" s="113"/>
      <c r="D24" s="113"/>
      <c r="E24" s="113" t="s">
        <v>488</v>
      </c>
      <c r="F24" s="196">
        <v>1</v>
      </c>
      <c r="G24" s="196"/>
      <c r="H24" s="196" t="s">
        <v>402</v>
      </c>
      <c r="I24" s="113"/>
      <c r="J24" s="198"/>
      <c r="K24" s="113"/>
      <c r="L24" s="113"/>
      <c r="M24" s="113"/>
      <c r="N24" s="113"/>
      <c r="O24" s="113"/>
      <c r="P24" s="113"/>
    </row>
    <row r="25" spans="3:16">
      <c r="C25" s="113"/>
      <c r="D25" s="113"/>
      <c r="E25" s="113"/>
      <c r="F25" s="196"/>
      <c r="G25" s="196"/>
      <c r="H25" s="196"/>
      <c r="I25" s="113"/>
      <c r="J25" s="198"/>
      <c r="K25" s="113"/>
      <c r="L25" s="113"/>
      <c r="M25" s="113"/>
      <c r="N25" s="113"/>
      <c r="O25" s="113"/>
      <c r="P25" s="113"/>
    </row>
    <row r="26" spans="3:16">
      <c r="C26" s="23" t="s">
        <v>369</v>
      </c>
      <c r="D26" s="24"/>
      <c r="E26" s="25"/>
      <c r="F26" s="194"/>
      <c r="G26" s="194"/>
      <c r="H26" s="194"/>
      <c r="I26" s="62">
        <f>SUM(H27:H28)</f>
        <v>40</v>
      </c>
      <c r="J26" s="53"/>
      <c r="K26" s="90">
        <v>1.1000000000000001</v>
      </c>
      <c r="L26" s="62">
        <f>K26*I26</f>
        <v>44</v>
      </c>
      <c r="M26" s="26"/>
      <c r="N26" s="27"/>
      <c r="O26" s="27"/>
      <c r="P26" s="27"/>
    </row>
    <row r="27" spans="3:16">
      <c r="C27" s="112"/>
      <c r="D27" s="112"/>
      <c r="E27" s="112" t="s">
        <v>489</v>
      </c>
      <c r="F27" s="195">
        <v>1</v>
      </c>
      <c r="G27" s="195">
        <v>20</v>
      </c>
      <c r="H27" s="195">
        <f>F27*G27</f>
        <v>20</v>
      </c>
      <c r="I27" s="112"/>
      <c r="J27" s="176" t="s">
        <v>490</v>
      </c>
      <c r="K27" s="112"/>
      <c r="L27" s="112"/>
      <c r="M27" s="112"/>
      <c r="N27" s="112"/>
      <c r="O27" s="112"/>
      <c r="P27" s="112"/>
    </row>
    <row r="28" spans="3:16">
      <c r="C28" s="113"/>
      <c r="D28" s="113"/>
      <c r="E28" s="113" t="s">
        <v>491</v>
      </c>
      <c r="F28" s="196">
        <v>1</v>
      </c>
      <c r="G28" s="196">
        <v>20</v>
      </c>
      <c r="H28" s="196">
        <f>F28*G28</f>
        <v>20</v>
      </c>
      <c r="I28" s="113"/>
      <c r="J28" s="198" t="s">
        <v>490</v>
      </c>
      <c r="K28" s="113"/>
      <c r="L28" s="113"/>
      <c r="M28" s="113"/>
      <c r="N28" s="113"/>
      <c r="O28" s="113"/>
      <c r="P28" s="113"/>
    </row>
    <row r="29" spans="3:16">
      <c r="C29" s="6"/>
      <c r="D29" s="6"/>
      <c r="F29" s="197"/>
      <c r="G29" s="197"/>
      <c r="H29" s="197"/>
      <c r="I29" s="6"/>
      <c r="J29" s="199"/>
      <c r="K29" s="6"/>
      <c r="L29" s="6"/>
      <c r="M29" s="6"/>
      <c r="N29" s="6"/>
      <c r="O29" s="6"/>
      <c r="P29" s="6"/>
    </row>
    <row r="30" spans="3:16">
      <c r="C30" s="401" t="s">
        <v>492</v>
      </c>
      <c r="D30" s="401"/>
      <c r="E30" s="401"/>
      <c r="F30" s="401"/>
      <c r="G30" s="401"/>
      <c r="H30" s="401"/>
      <c r="I30" s="401"/>
      <c r="J30" s="401"/>
      <c r="K30" s="401"/>
      <c r="L30" s="401"/>
      <c r="M30" s="401"/>
      <c r="N30" s="401"/>
      <c r="O30" s="401"/>
      <c r="P30" s="401"/>
    </row>
    <row r="31" spans="3:16">
      <c r="C31" s="23" t="s">
        <v>493</v>
      </c>
      <c r="D31" s="24"/>
      <c r="E31" s="25"/>
      <c r="F31" s="194"/>
      <c r="G31" s="194"/>
      <c r="H31" s="194"/>
      <c r="I31" s="62">
        <f>SUM(H33:H43)</f>
        <v>175</v>
      </c>
      <c r="J31" s="53"/>
      <c r="K31" s="90">
        <v>1.1000000000000001</v>
      </c>
      <c r="L31" s="62">
        <f>K31*I31</f>
        <v>192.50000000000003</v>
      </c>
      <c r="M31" s="26"/>
      <c r="N31" s="27"/>
      <c r="O31" s="27"/>
      <c r="P31" s="27"/>
    </row>
    <row r="32" spans="3:16">
      <c r="C32" s="112"/>
      <c r="D32" s="114" t="s">
        <v>494</v>
      </c>
      <c r="E32" s="112"/>
      <c r="F32" s="195"/>
      <c r="G32" s="195"/>
      <c r="H32" s="195"/>
      <c r="I32" s="112"/>
      <c r="J32" s="176"/>
      <c r="K32" s="112"/>
      <c r="L32" s="112"/>
      <c r="M32" s="112"/>
      <c r="N32" s="112"/>
      <c r="O32" s="112"/>
      <c r="P32" s="112"/>
    </row>
    <row r="33" spans="3:16" s="86" customFormat="1">
      <c r="C33" s="245"/>
      <c r="D33" s="245"/>
      <c r="E33" s="245" t="s">
        <v>495</v>
      </c>
      <c r="F33" s="312">
        <v>1</v>
      </c>
      <c r="G33" s="312">
        <v>16</v>
      </c>
      <c r="H33" s="312">
        <f>F33*G33</f>
        <v>16</v>
      </c>
      <c r="I33" s="245"/>
      <c r="J33" s="315" t="s">
        <v>496</v>
      </c>
      <c r="K33" s="245"/>
      <c r="L33" s="245"/>
      <c r="M33" s="245"/>
      <c r="N33" s="245"/>
      <c r="O33" s="245"/>
      <c r="P33" s="245"/>
    </row>
    <row r="34" spans="3:16" s="86" customFormat="1">
      <c r="C34" s="245"/>
      <c r="D34" s="245"/>
      <c r="E34" s="245" t="s">
        <v>497</v>
      </c>
      <c r="F34" s="312">
        <v>1</v>
      </c>
      <c r="G34" s="312">
        <v>18</v>
      </c>
      <c r="H34" s="312">
        <f t="shared" ref="H34:H39" si="0">F34*G34</f>
        <v>18</v>
      </c>
      <c r="I34" s="245"/>
      <c r="J34" s="315" t="s">
        <v>498</v>
      </c>
      <c r="K34" s="245"/>
      <c r="L34" s="245"/>
      <c r="M34" s="245"/>
      <c r="N34" s="245"/>
      <c r="O34" s="245"/>
      <c r="P34" s="245"/>
    </row>
    <row r="35" spans="3:16" s="86" customFormat="1">
      <c r="C35" s="245"/>
      <c r="D35" s="245"/>
      <c r="E35" s="245" t="s">
        <v>499</v>
      </c>
      <c r="F35" s="312">
        <v>1</v>
      </c>
      <c r="G35" s="312">
        <v>60</v>
      </c>
      <c r="H35" s="312">
        <f t="shared" si="0"/>
        <v>60</v>
      </c>
      <c r="I35" s="245"/>
      <c r="J35" s="315" t="s">
        <v>500</v>
      </c>
      <c r="K35" s="245"/>
      <c r="L35" s="245"/>
      <c r="M35" s="245"/>
      <c r="N35" s="245"/>
      <c r="O35" s="245"/>
      <c r="P35" s="245"/>
    </row>
    <row r="36" spans="3:16" s="86" customFormat="1">
      <c r="C36" s="245"/>
      <c r="D36" s="245"/>
      <c r="E36" s="245" t="s">
        <v>501</v>
      </c>
      <c r="F36" s="312">
        <v>1</v>
      </c>
      <c r="G36" s="312">
        <v>25</v>
      </c>
      <c r="H36" s="312">
        <f t="shared" si="0"/>
        <v>25</v>
      </c>
      <c r="I36" s="245"/>
      <c r="J36" s="315" t="s">
        <v>502</v>
      </c>
      <c r="K36" s="245"/>
      <c r="L36" s="245"/>
      <c r="M36" s="245"/>
      <c r="N36" s="245"/>
      <c r="O36" s="245"/>
      <c r="P36" s="245"/>
    </row>
    <row r="37" spans="3:16">
      <c r="C37" s="112"/>
      <c r="D37" s="112"/>
      <c r="E37" s="112" t="s">
        <v>503</v>
      </c>
      <c r="F37" s="195">
        <v>1</v>
      </c>
      <c r="G37" s="195">
        <v>3</v>
      </c>
      <c r="H37" s="195">
        <f t="shared" si="0"/>
        <v>3</v>
      </c>
      <c r="I37" s="112"/>
      <c r="J37" s="176"/>
      <c r="K37" s="112"/>
      <c r="L37" s="112"/>
      <c r="M37" s="112"/>
      <c r="N37" s="112"/>
      <c r="O37" s="112"/>
      <c r="P37" s="112"/>
    </row>
    <row r="38" spans="3:16">
      <c r="C38" s="113"/>
      <c r="D38" s="113"/>
      <c r="E38" s="113" t="s">
        <v>504</v>
      </c>
      <c r="F38" s="196">
        <v>1</v>
      </c>
      <c r="G38" s="196">
        <v>6</v>
      </c>
      <c r="H38" s="195">
        <f t="shared" si="0"/>
        <v>6</v>
      </c>
      <c r="I38" s="113"/>
      <c r="J38" s="198" t="s">
        <v>505</v>
      </c>
      <c r="K38" s="113"/>
      <c r="L38" s="113"/>
      <c r="M38" s="113"/>
      <c r="N38" s="113"/>
      <c r="O38" s="113"/>
      <c r="P38" s="113"/>
    </row>
    <row r="39" spans="3:16" s="86" customFormat="1">
      <c r="C39" s="287"/>
      <c r="D39" s="287"/>
      <c r="E39" s="287" t="s">
        <v>35</v>
      </c>
      <c r="F39" s="316">
        <v>1</v>
      </c>
      <c r="G39" s="316">
        <v>18</v>
      </c>
      <c r="H39" s="312">
        <f t="shared" si="0"/>
        <v>18</v>
      </c>
      <c r="I39" s="287"/>
      <c r="J39" s="313" t="s">
        <v>506</v>
      </c>
      <c r="K39" s="287"/>
      <c r="L39" s="287"/>
      <c r="M39" s="287"/>
      <c r="N39" s="287"/>
      <c r="O39" s="287"/>
      <c r="P39" s="287"/>
    </row>
    <row r="40" spans="3:16">
      <c r="C40" s="112"/>
      <c r="D40" s="114" t="s">
        <v>507</v>
      </c>
      <c r="E40" s="112"/>
      <c r="F40" s="195"/>
      <c r="G40" s="195"/>
      <c r="H40" s="195"/>
      <c r="I40" s="112"/>
      <c r="J40" s="176"/>
      <c r="K40" s="112"/>
      <c r="L40" s="112"/>
      <c r="M40" s="112"/>
      <c r="N40" s="112"/>
      <c r="O40" s="112"/>
      <c r="P40" s="112"/>
    </row>
    <row r="41" spans="3:16" s="86" customFormat="1">
      <c r="C41" s="245"/>
      <c r="D41" s="245"/>
      <c r="E41" s="245" t="s">
        <v>304</v>
      </c>
      <c r="F41" s="312">
        <v>1</v>
      </c>
      <c r="G41" s="312">
        <v>12</v>
      </c>
      <c r="H41" s="312">
        <f>F41*G41</f>
        <v>12</v>
      </c>
      <c r="I41" s="245"/>
      <c r="J41" s="315" t="s">
        <v>508</v>
      </c>
      <c r="K41" s="245"/>
      <c r="L41" s="245"/>
      <c r="M41" s="245"/>
      <c r="N41" s="245"/>
      <c r="O41" s="245"/>
      <c r="P41" s="245"/>
    </row>
    <row r="42" spans="3:16">
      <c r="C42" s="112"/>
      <c r="D42" s="112"/>
      <c r="E42" s="112" t="s">
        <v>509</v>
      </c>
      <c r="F42" s="195">
        <v>1</v>
      </c>
      <c r="G42" s="195">
        <v>15</v>
      </c>
      <c r="H42" s="195">
        <f t="shared" ref="H42:H43" si="1">F42*G42</f>
        <v>15</v>
      </c>
      <c r="I42" s="112"/>
      <c r="J42" s="176" t="s">
        <v>510</v>
      </c>
      <c r="K42" s="112"/>
      <c r="L42" s="112"/>
      <c r="M42" s="112"/>
      <c r="N42" s="112"/>
      <c r="O42" s="112"/>
      <c r="P42" s="112"/>
    </row>
    <row r="43" spans="3:16">
      <c r="C43" s="33"/>
      <c r="D43" s="34"/>
      <c r="E43" s="6" t="s">
        <v>511</v>
      </c>
      <c r="F43" s="195">
        <v>1</v>
      </c>
      <c r="G43" s="195">
        <v>2</v>
      </c>
      <c r="H43" s="195">
        <f t="shared" si="1"/>
        <v>2</v>
      </c>
      <c r="J43" s="52"/>
      <c r="K43" s="92"/>
      <c r="L43" s="55"/>
      <c r="M43" s="35"/>
      <c r="N43" s="36"/>
      <c r="O43" s="36"/>
      <c r="P43" s="36"/>
    </row>
    <row r="44" spans="3:16">
      <c r="C44" s="23" t="s">
        <v>512</v>
      </c>
      <c r="D44" s="24"/>
      <c r="E44" s="25"/>
      <c r="F44" s="194"/>
      <c r="G44" s="194"/>
      <c r="H44" s="194"/>
      <c r="I44" s="62">
        <f>SUM(H45:H49)</f>
        <v>55</v>
      </c>
      <c r="J44" s="53"/>
      <c r="K44" s="90">
        <v>1.1000000000000001</v>
      </c>
      <c r="L44" s="62">
        <f>K44*I44</f>
        <v>60.500000000000007</v>
      </c>
      <c r="M44" s="26"/>
      <c r="N44" s="27"/>
      <c r="O44" s="27"/>
      <c r="P44" s="27"/>
    </row>
    <row r="45" spans="3:16" s="86" customFormat="1">
      <c r="C45" s="245"/>
      <c r="D45" s="245"/>
      <c r="E45" s="245" t="s">
        <v>513</v>
      </c>
      <c r="F45" s="312">
        <v>1</v>
      </c>
      <c r="G45" s="312"/>
      <c r="H45" s="312" t="s">
        <v>402</v>
      </c>
      <c r="I45" s="245"/>
      <c r="J45" s="315" t="s">
        <v>514</v>
      </c>
      <c r="K45" s="245"/>
      <c r="L45" s="245"/>
      <c r="M45" s="245"/>
      <c r="N45" s="245"/>
      <c r="O45" s="245"/>
      <c r="P45" s="245"/>
    </row>
    <row r="46" spans="3:16" s="86" customFormat="1">
      <c r="C46" s="245"/>
      <c r="D46" s="245"/>
      <c r="E46" s="245" t="s">
        <v>515</v>
      </c>
      <c r="F46" s="312">
        <v>1</v>
      </c>
      <c r="G46" s="312">
        <v>8</v>
      </c>
      <c r="H46" s="312">
        <v>8</v>
      </c>
      <c r="I46" s="245"/>
      <c r="J46" s="315"/>
      <c r="K46" s="245"/>
      <c r="L46" s="245"/>
      <c r="M46" s="245" t="s">
        <v>15</v>
      </c>
      <c r="N46" s="245">
        <v>2</v>
      </c>
      <c r="O46" s="245">
        <f>IF(VLOOKUP(M46,Local_Type,5,FALSE)=0,VLOOKUP(M46,Local_Type,3,FALSE),VLOOKUP(M46,Local_Type,5,FALSE)*N46)</f>
        <v>12</v>
      </c>
      <c r="P46" s="245"/>
    </row>
    <row r="47" spans="3:16" s="86" customFormat="1">
      <c r="C47" s="287"/>
      <c r="D47" s="287"/>
      <c r="E47" s="287" t="s">
        <v>516</v>
      </c>
      <c r="F47" s="316">
        <v>1</v>
      </c>
      <c r="G47" s="316">
        <v>20</v>
      </c>
      <c r="H47" s="312">
        <f t="shared" ref="H47:H49" si="2">F47*G47</f>
        <v>20</v>
      </c>
      <c r="I47" s="287"/>
      <c r="J47" s="313" t="s">
        <v>517</v>
      </c>
      <c r="K47" s="287"/>
      <c r="L47" s="287"/>
      <c r="M47" s="287" t="s">
        <v>173</v>
      </c>
      <c r="N47" s="287">
        <v>1</v>
      </c>
      <c r="O47" s="287">
        <f>IF(VLOOKUP(M47,Local_Type,5,FALSE)=0,VLOOKUP(M47,Local_Type,3,FALSE),VLOOKUP(M47,Local_Type,5,FALSE)*N47)</f>
        <v>16</v>
      </c>
      <c r="P47" s="287"/>
    </row>
    <row r="48" spans="3:16" s="86" customFormat="1">
      <c r="C48" s="245"/>
      <c r="D48" s="245"/>
      <c r="E48" s="245" t="s">
        <v>518</v>
      </c>
      <c r="F48" s="312">
        <v>1</v>
      </c>
      <c r="G48" s="316">
        <v>12</v>
      </c>
      <c r="H48" s="312">
        <f t="shared" si="2"/>
        <v>12</v>
      </c>
      <c r="I48" s="245"/>
      <c r="J48" s="315"/>
      <c r="K48" s="245"/>
      <c r="L48" s="245"/>
      <c r="M48" s="245"/>
      <c r="N48" s="245"/>
      <c r="O48" s="245"/>
      <c r="P48" s="245"/>
    </row>
    <row r="49" spans="3:16" s="86" customFormat="1">
      <c r="C49" s="245"/>
      <c r="D49" s="245"/>
      <c r="E49" s="245" t="s">
        <v>519</v>
      </c>
      <c r="F49" s="312">
        <v>1</v>
      </c>
      <c r="G49" s="316">
        <v>15</v>
      </c>
      <c r="H49" s="312">
        <f t="shared" si="2"/>
        <v>15</v>
      </c>
      <c r="I49" s="245"/>
      <c r="J49" s="315"/>
      <c r="K49" s="245"/>
      <c r="L49" s="245"/>
      <c r="M49" s="245"/>
      <c r="N49" s="245"/>
      <c r="O49" s="245"/>
      <c r="P49" s="245"/>
    </row>
    <row r="50" spans="3:16">
      <c r="C50" s="401" t="s">
        <v>520</v>
      </c>
      <c r="D50" s="401"/>
      <c r="E50" s="401"/>
      <c r="F50" s="401"/>
      <c r="G50" s="401"/>
      <c r="H50" s="401"/>
      <c r="I50" s="401"/>
      <c r="J50" s="401"/>
      <c r="K50" s="401"/>
      <c r="L50" s="401"/>
      <c r="M50" s="401"/>
      <c r="N50" s="401"/>
      <c r="O50" s="401"/>
      <c r="P50" s="401"/>
    </row>
    <row r="51" spans="3:16">
      <c r="C51" s="23" t="s">
        <v>521</v>
      </c>
      <c r="D51" s="24"/>
      <c r="E51" s="25"/>
      <c r="F51" s="194"/>
      <c r="G51" s="194"/>
      <c r="H51" s="194"/>
      <c r="I51" s="62">
        <f>SUM(H52:H56)</f>
        <v>97</v>
      </c>
      <c r="J51" s="53"/>
      <c r="K51" s="90">
        <v>1.1000000000000001</v>
      </c>
      <c r="L51" s="62">
        <f>K51*I51</f>
        <v>106.7</v>
      </c>
      <c r="M51" s="26"/>
      <c r="N51" s="27"/>
      <c r="O51" s="27"/>
      <c r="P51" s="27"/>
    </row>
    <row r="52" spans="3:16" s="86" customFormat="1" ht="14.25" customHeight="1">
      <c r="C52" s="245"/>
      <c r="D52" s="245"/>
      <c r="E52" s="245" t="s">
        <v>522</v>
      </c>
      <c r="F52" s="312">
        <v>1</v>
      </c>
      <c r="G52" s="312">
        <v>30</v>
      </c>
      <c r="H52" s="312">
        <f t="shared" ref="H52:H55" si="3">F52*G52</f>
        <v>30</v>
      </c>
      <c r="I52" s="245"/>
      <c r="J52" s="315" t="s">
        <v>523</v>
      </c>
      <c r="K52" s="245"/>
      <c r="L52" s="245"/>
      <c r="M52" s="245"/>
      <c r="N52" s="245"/>
      <c r="O52" s="245"/>
      <c r="P52" s="245"/>
    </row>
    <row r="53" spans="3:16">
      <c r="C53" s="112"/>
      <c r="D53" s="112"/>
      <c r="E53" s="112" t="s">
        <v>524</v>
      </c>
      <c r="F53" s="195">
        <v>1</v>
      </c>
      <c r="G53" s="195"/>
      <c r="H53" s="195" t="s">
        <v>402</v>
      </c>
      <c r="I53" s="112"/>
      <c r="J53" s="176" t="s">
        <v>525</v>
      </c>
      <c r="K53" s="112"/>
      <c r="L53" s="112"/>
      <c r="M53" s="112"/>
      <c r="N53" s="112"/>
      <c r="O53" s="112"/>
      <c r="P53" s="112"/>
    </row>
    <row r="54" spans="3:16">
      <c r="C54" s="113"/>
      <c r="D54" s="113"/>
      <c r="E54" s="113" t="s">
        <v>526</v>
      </c>
      <c r="F54" s="196">
        <v>1</v>
      </c>
      <c r="G54" s="196">
        <v>65</v>
      </c>
      <c r="H54" s="196">
        <f t="shared" si="3"/>
        <v>65</v>
      </c>
      <c r="I54" s="113"/>
      <c r="J54" s="198" t="s">
        <v>527</v>
      </c>
      <c r="K54" s="113"/>
      <c r="L54" s="113"/>
      <c r="M54" s="113"/>
      <c r="N54" s="113"/>
      <c r="O54" s="113"/>
      <c r="P54" s="113"/>
    </row>
    <row r="55" spans="3:16">
      <c r="C55" s="6"/>
      <c r="D55" s="6"/>
      <c r="E55" s="6" t="s">
        <v>528</v>
      </c>
      <c r="F55" s="197">
        <v>1</v>
      </c>
      <c r="G55" s="197">
        <v>2</v>
      </c>
      <c r="H55" s="197">
        <f t="shared" si="3"/>
        <v>2</v>
      </c>
      <c r="I55" s="6"/>
      <c r="J55" s="199"/>
      <c r="K55" s="6"/>
      <c r="L55" s="6"/>
      <c r="M55" s="6"/>
      <c r="N55" s="6"/>
      <c r="O55" s="6"/>
      <c r="P55" s="6"/>
    </row>
    <row r="56" spans="3:16">
      <c r="C56" s="6"/>
      <c r="D56" s="6"/>
      <c r="E56" s="6" t="s">
        <v>513</v>
      </c>
      <c r="F56" s="197">
        <v>1</v>
      </c>
      <c r="G56" s="197"/>
      <c r="H56" s="197" t="s">
        <v>402</v>
      </c>
      <c r="I56" s="6"/>
      <c r="J56" s="199" t="s">
        <v>529</v>
      </c>
      <c r="K56" s="6"/>
      <c r="L56" s="6"/>
      <c r="M56" s="6"/>
      <c r="N56" s="6"/>
      <c r="O56" s="6"/>
      <c r="P56" s="6"/>
    </row>
    <row r="57" spans="3:16" ht="16.5" customHeight="1">
      <c r="C57" s="23" t="s">
        <v>530</v>
      </c>
      <c r="D57" s="24"/>
      <c r="E57" s="25"/>
      <c r="F57" s="194"/>
      <c r="G57" s="194"/>
      <c r="H57" s="194"/>
      <c r="I57" s="62">
        <f>SUM(H58:H60)</f>
        <v>240</v>
      </c>
      <c r="J57" s="53"/>
      <c r="K57" s="90">
        <v>1.1000000000000001</v>
      </c>
      <c r="L57" s="62">
        <f>K57*I57</f>
        <v>264</v>
      </c>
      <c r="M57" s="26"/>
      <c r="N57" s="27"/>
      <c r="O57" s="27"/>
      <c r="P57" s="27"/>
    </row>
    <row r="58" spans="3:16" s="86" customFormat="1">
      <c r="C58" s="245"/>
      <c r="D58" s="245"/>
      <c r="E58" s="245" t="s">
        <v>531</v>
      </c>
      <c r="F58" s="312">
        <v>1</v>
      </c>
      <c r="G58" s="312">
        <v>120</v>
      </c>
      <c r="H58" s="312">
        <f>G58</f>
        <v>120</v>
      </c>
      <c r="I58" s="245"/>
      <c r="J58" s="313"/>
      <c r="K58" s="245"/>
      <c r="L58" s="245"/>
      <c r="M58" s="245"/>
      <c r="N58" s="245"/>
      <c r="O58" s="245"/>
      <c r="P58" s="245"/>
    </row>
    <row r="59" spans="3:16">
      <c r="C59" s="112"/>
      <c r="D59" s="112"/>
      <c r="E59" s="112" t="s">
        <v>531</v>
      </c>
      <c r="F59" s="195">
        <v>1</v>
      </c>
      <c r="G59" s="195">
        <f>50*1.2</f>
        <v>60</v>
      </c>
      <c r="H59" s="195">
        <f>G59</f>
        <v>60</v>
      </c>
      <c r="I59" s="112"/>
      <c r="J59" s="112"/>
      <c r="K59" s="112"/>
      <c r="L59" s="112"/>
      <c r="M59" s="112"/>
      <c r="N59" s="112"/>
      <c r="O59" s="112"/>
      <c r="P59" s="112"/>
    </row>
    <row r="60" spans="3:16">
      <c r="C60" s="112"/>
      <c r="D60" s="112"/>
      <c r="E60" s="112" t="s">
        <v>531</v>
      </c>
      <c r="F60" s="195">
        <v>1</v>
      </c>
      <c r="G60" s="195">
        <f>G59</f>
        <v>60</v>
      </c>
      <c r="H60" s="195">
        <f>G60</f>
        <v>60</v>
      </c>
      <c r="I60" s="112"/>
      <c r="J60" s="112"/>
      <c r="K60" s="112"/>
      <c r="L60" s="112"/>
      <c r="M60" s="112"/>
      <c r="N60" s="112"/>
      <c r="O60" s="112"/>
      <c r="P60" s="112"/>
    </row>
    <row r="61" spans="3:16" ht="16.5" customHeight="1">
      <c r="C61" s="23" t="s">
        <v>532</v>
      </c>
      <c r="D61" s="24"/>
      <c r="E61" s="25"/>
      <c r="F61" s="194"/>
      <c r="G61" s="194"/>
      <c r="H61" s="194"/>
      <c r="I61" s="62">
        <f>SUM(H62)</f>
        <v>85</v>
      </c>
      <c r="J61" s="53"/>
      <c r="K61" s="90">
        <v>1.1000000000000001</v>
      </c>
      <c r="L61" s="62">
        <f>K61*I61</f>
        <v>93.500000000000014</v>
      </c>
      <c r="M61" s="26"/>
      <c r="N61" s="27"/>
      <c r="O61" s="27"/>
      <c r="P61" s="27"/>
    </row>
    <row r="62" spans="3:16" s="86" customFormat="1" ht="64.5">
      <c r="C62" s="245"/>
      <c r="D62" s="245"/>
      <c r="E62" s="351" t="s">
        <v>533</v>
      </c>
      <c r="F62" s="312">
        <v>1</v>
      </c>
      <c r="G62" s="312">
        <v>85</v>
      </c>
      <c r="H62" s="312">
        <f>F62*G62</f>
        <v>85</v>
      </c>
      <c r="I62" s="245"/>
      <c r="J62" s="352" t="s">
        <v>534</v>
      </c>
      <c r="K62" s="245"/>
      <c r="L62" s="245"/>
      <c r="M62" s="245"/>
      <c r="N62" s="245"/>
      <c r="O62" s="245"/>
      <c r="P62" s="245"/>
    </row>
    <row r="63" spans="3:16" ht="16.5" customHeight="1">
      <c r="C63" s="23" t="s">
        <v>535</v>
      </c>
      <c r="D63" s="24"/>
      <c r="E63" s="25"/>
      <c r="F63" s="194"/>
      <c r="G63" s="194"/>
      <c r="H63" s="194"/>
      <c r="I63" s="62">
        <f>SUM(H64:H64)</f>
        <v>30</v>
      </c>
      <c r="J63" s="53"/>
      <c r="K63" s="90">
        <v>1.1000000000000001</v>
      </c>
      <c r="L63" s="62">
        <f>K63*I63</f>
        <v>33</v>
      </c>
      <c r="M63" s="26"/>
      <c r="N63" s="27"/>
      <c r="O63" s="27"/>
      <c r="P63" s="27"/>
    </row>
    <row r="64" spans="3:16">
      <c r="C64" s="6"/>
      <c r="D64" s="114"/>
      <c r="E64" s="116" t="s">
        <v>536</v>
      </c>
      <c r="F64" s="131">
        <v>1</v>
      </c>
      <c r="G64" s="134">
        <v>30</v>
      </c>
      <c r="H64" s="183">
        <f>G64*F64</f>
        <v>30</v>
      </c>
      <c r="I64" s="229"/>
      <c r="J64" s="203" t="s">
        <v>537</v>
      </c>
      <c r="K64" s="152"/>
      <c r="L64" s="152"/>
      <c r="M64" s="152"/>
      <c r="N64" s="152"/>
      <c r="O64" s="152"/>
      <c r="P64" s="152"/>
    </row>
    <row r="65" spans="3:16" ht="16.5" customHeight="1">
      <c r="C65" s="23" t="s">
        <v>376</v>
      </c>
      <c r="D65" s="24"/>
      <c r="E65" s="25"/>
      <c r="F65" s="194"/>
      <c r="G65" s="194"/>
      <c r="H65" s="194"/>
      <c r="I65" s="62">
        <f>SUM(H66)</f>
        <v>12</v>
      </c>
      <c r="J65" s="53"/>
      <c r="K65" s="90">
        <v>1.1000000000000001</v>
      </c>
      <c r="L65" s="62">
        <f>K65*I65</f>
        <v>13.200000000000001</v>
      </c>
      <c r="M65" s="26"/>
      <c r="N65" s="27"/>
      <c r="O65" s="27"/>
      <c r="P65" s="27"/>
    </row>
    <row r="66" spans="3:16">
      <c r="C66" s="6"/>
      <c r="D66" s="114"/>
      <c r="E66" s="296" t="s">
        <v>538</v>
      </c>
      <c r="F66" s="131">
        <v>1</v>
      </c>
      <c r="G66" s="134">
        <v>12</v>
      </c>
      <c r="H66" s="183">
        <f>G66*F66</f>
        <v>12</v>
      </c>
      <c r="I66" s="229"/>
      <c r="J66" s="203"/>
      <c r="K66" s="152"/>
      <c r="L66" s="152"/>
      <c r="M66" s="152"/>
      <c r="N66" s="152"/>
      <c r="O66" s="152"/>
      <c r="P66" s="152"/>
    </row>
    <row r="67" spans="3:16">
      <c r="C67" s="23" t="s">
        <v>377</v>
      </c>
      <c r="D67" s="24"/>
      <c r="E67" s="25"/>
      <c r="F67" s="194"/>
      <c r="G67" s="194"/>
      <c r="H67" s="194"/>
      <c r="I67" s="62">
        <f>SUM(H68:H69)</f>
        <v>70</v>
      </c>
      <c r="J67" s="53"/>
      <c r="K67" s="90">
        <v>1.1000000000000001</v>
      </c>
      <c r="L67" s="62">
        <f>K67*I67</f>
        <v>77</v>
      </c>
      <c r="M67" s="26"/>
      <c r="N67" s="27"/>
      <c r="O67" s="27"/>
      <c r="P67" s="27"/>
    </row>
    <row r="68" spans="3:16" ht="14.25" customHeight="1">
      <c r="C68" s="6"/>
      <c r="D68" s="6"/>
      <c r="E68" s="6" t="s">
        <v>443</v>
      </c>
      <c r="F68" s="197">
        <v>1</v>
      </c>
      <c r="G68" s="197">
        <v>50</v>
      </c>
      <c r="H68" s="197">
        <f>F68*G68</f>
        <v>50</v>
      </c>
      <c r="I68" s="6"/>
      <c r="J68" s="199" t="s">
        <v>539</v>
      </c>
      <c r="K68" s="6"/>
      <c r="L68" s="6"/>
      <c r="M68" s="6"/>
      <c r="N68" s="6"/>
      <c r="O68" s="6"/>
      <c r="P68" s="6"/>
    </row>
    <row r="69" spans="3:16" ht="14.25" customHeight="1">
      <c r="C69" s="6"/>
      <c r="D69" s="6"/>
      <c r="E69" s="6" t="s">
        <v>444</v>
      </c>
      <c r="F69" s="197">
        <v>1</v>
      </c>
      <c r="G69" s="197">
        <v>20</v>
      </c>
      <c r="H69" s="197">
        <f>F69*G69</f>
        <v>20</v>
      </c>
      <c r="I69" s="6"/>
      <c r="J69" s="199" t="s">
        <v>540</v>
      </c>
      <c r="K69" s="6"/>
      <c r="L69" s="6"/>
      <c r="M69" s="6"/>
      <c r="N69" s="6"/>
      <c r="O69" s="6"/>
      <c r="P69" s="6"/>
    </row>
  </sheetData>
  <mergeCells count="5">
    <mergeCell ref="C6:P6"/>
    <mergeCell ref="D7:P11"/>
    <mergeCell ref="C15:P15"/>
    <mergeCell ref="C30:P30"/>
    <mergeCell ref="C50:P50"/>
  </mergeCells>
  <hyperlinks>
    <hyperlink ref="C3" location="Synthese!A1" display="Retour prédimensionnement" xr:uid="{9F83D5E2-439D-4DE2-B87C-9D78B7B61F13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6CB6C-19D5-4081-8302-50CAF7B8C4F3}">
  <sheetPr>
    <tabColor rgb="FF99FFCC"/>
  </sheetPr>
  <dimension ref="B1:R108"/>
  <sheetViews>
    <sheetView showGridLines="0" topLeftCell="A58" zoomScale="81" zoomScaleNormal="90" workbookViewId="0">
      <selection activeCell="E91" sqref="E91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37.7109375" style="6" customWidth="1"/>
    <col min="6" max="8" width="6.85546875" style="55" customWidth="1"/>
    <col min="9" max="9" width="8.85546875" style="60" customWidth="1"/>
    <col min="10" max="10" width="35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P1" s="104" t="s">
        <v>541</v>
      </c>
    </row>
    <row r="2" spans="2:18" ht="18.75">
      <c r="B2" s="9"/>
      <c r="C2" s="9" t="s">
        <v>0</v>
      </c>
      <c r="P2" s="70"/>
    </row>
    <row r="4" spans="2:18">
      <c r="C4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>
      <c r="C7" s="13"/>
      <c r="D7" s="400" t="s">
        <v>912</v>
      </c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  <c r="R9" s="14"/>
    </row>
    <row r="10" spans="2:18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8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8" s="1" customFormat="1" ht="49.7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475</v>
      </c>
      <c r="I13" s="56" t="s">
        <v>388</v>
      </c>
      <c r="J13" s="206" t="s">
        <v>390</v>
      </c>
      <c r="K13" s="17" t="s">
        <v>476</v>
      </c>
      <c r="L13" s="16" t="s">
        <v>477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>
      <c r="C14" s="2"/>
      <c r="D14" s="2"/>
      <c r="E14" s="22"/>
      <c r="F14" s="57"/>
      <c r="G14" s="57"/>
      <c r="H14" s="57"/>
      <c r="I14" s="61">
        <f>SUM(I16+I76)</f>
        <v>850</v>
      </c>
      <c r="J14" s="54"/>
      <c r="K14" s="208">
        <v>1.5</v>
      </c>
      <c r="L14" s="61">
        <f>SUM(L16+L76)</f>
        <v>1232.1999999999998</v>
      </c>
      <c r="M14" s="37"/>
      <c r="N14" s="38"/>
      <c r="O14" s="38"/>
      <c r="P14" s="38"/>
    </row>
    <row r="15" spans="2:18" ht="7.5" customHeight="1">
      <c r="L15" s="55"/>
      <c r="M15" s="35"/>
      <c r="N15" s="36"/>
      <c r="O15" s="36"/>
      <c r="P15" s="36"/>
    </row>
    <row r="16" spans="2:18">
      <c r="C16" s="23" t="s">
        <v>542</v>
      </c>
      <c r="D16" s="24"/>
      <c r="E16" s="25"/>
      <c r="F16" s="58"/>
      <c r="G16" s="58"/>
      <c r="H16" s="58"/>
      <c r="I16" s="62">
        <f>I17+I33+I36+I42+I51</f>
        <v>422</v>
      </c>
      <c r="J16" s="53"/>
      <c r="K16" s="66">
        <v>1.5</v>
      </c>
      <c r="L16" s="62">
        <f>K16*I16</f>
        <v>633</v>
      </c>
      <c r="M16" s="26"/>
      <c r="N16" s="27"/>
      <c r="O16" s="27"/>
      <c r="P16" s="27"/>
    </row>
    <row r="17" spans="3:16">
      <c r="C17" s="158" t="s">
        <v>543</v>
      </c>
      <c r="D17" s="158"/>
      <c r="E17" s="158"/>
      <c r="F17" s="159"/>
      <c r="G17" s="159"/>
      <c r="H17" s="160"/>
      <c r="I17" s="161">
        <f>SUM(H19:H31)</f>
        <v>73</v>
      </c>
      <c r="J17" s="161"/>
      <c r="K17" s="162">
        <v>1.5</v>
      </c>
      <c r="L17" s="163">
        <f>K17*I17</f>
        <v>109.5</v>
      </c>
      <c r="M17" s="164"/>
      <c r="N17" s="165"/>
      <c r="O17" s="165"/>
      <c r="P17" s="165"/>
    </row>
    <row r="18" spans="3:16">
      <c r="C18" s="28"/>
      <c r="D18" s="75" t="s">
        <v>544</v>
      </c>
      <c r="F18" s="63"/>
      <c r="G18" s="59"/>
      <c r="H18" s="59"/>
      <c r="I18" s="63"/>
      <c r="J18" s="114"/>
      <c r="K18" s="114"/>
      <c r="L18" s="114"/>
      <c r="M18" s="114"/>
      <c r="N18" s="114"/>
      <c r="O18" s="114"/>
      <c r="P18" s="114"/>
    </row>
    <row r="19" spans="3:16">
      <c r="C19" s="114"/>
      <c r="D19" s="153"/>
      <c r="E19" s="174" t="s">
        <v>545</v>
      </c>
      <c r="F19" s="134">
        <v>1</v>
      </c>
      <c r="G19" s="183">
        <f>25*2</f>
        <v>50</v>
      </c>
      <c r="H19" s="178" t="s">
        <v>402</v>
      </c>
      <c r="I19" s="152"/>
      <c r="J19" s="203" t="s">
        <v>546</v>
      </c>
      <c r="K19" s="152"/>
      <c r="L19" s="152"/>
      <c r="M19" s="152"/>
      <c r="N19" s="152"/>
      <c r="O19" s="152"/>
      <c r="P19" s="114"/>
    </row>
    <row r="20" spans="3:16" s="86" customFormat="1">
      <c r="C20" s="237"/>
      <c r="D20" s="248"/>
      <c r="E20" s="239" t="s">
        <v>547</v>
      </c>
      <c r="F20" s="240">
        <v>1</v>
      </c>
      <c r="G20" s="241">
        <v>2</v>
      </c>
      <c r="H20" s="242">
        <v>2</v>
      </c>
      <c r="I20" s="243"/>
      <c r="J20" s="236"/>
      <c r="K20" s="243"/>
      <c r="L20" s="243"/>
      <c r="M20" s="243"/>
      <c r="N20" s="243"/>
      <c r="O20" s="243"/>
      <c r="P20" s="237"/>
    </row>
    <row r="21" spans="3:16">
      <c r="C21" s="114"/>
      <c r="D21" s="153"/>
      <c r="E21" s="174" t="s">
        <v>303</v>
      </c>
      <c r="F21" s="134">
        <v>1</v>
      </c>
      <c r="G21" s="183">
        <v>50</v>
      </c>
      <c r="H21" s="178" t="s">
        <v>402</v>
      </c>
      <c r="I21" s="152"/>
      <c r="J21" s="203" t="s">
        <v>548</v>
      </c>
      <c r="K21" s="152"/>
      <c r="L21" s="152"/>
      <c r="M21" s="152"/>
      <c r="N21" s="152"/>
      <c r="O21" s="152"/>
      <c r="P21" s="114"/>
    </row>
    <row r="22" spans="3:16">
      <c r="C22" s="114"/>
      <c r="D22" s="153"/>
      <c r="E22" s="174" t="s">
        <v>549</v>
      </c>
      <c r="F22" s="134">
        <v>1</v>
      </c>
      <c r="G22" s="183"/>
      <c r="H22" s="178" t="s">
        <v>402</v>
      </c>
      <c r="I22" s="152"/>
      <c r="J22" s="203" t="s">
        <v>550</v>
      </c>
      <c r="K22" s="152"/>
      <c r="L22" s="152"/>
      <c r="M22" s="152"/>
      <c r="N22" s="152"/>
      <c r="O22" s="152"/>
      <c r="P22" s="114"/>
    </row>
    <row r="23" spans="3:16">
      <c r="C23" s="28"/>
      <c r="D23" s="114" t="s">
        <v>551</v>
      </c>
      <c r="F23" s="63"/>
      <c r="G23" s="59"/>
      <c r="H23" s="59">
        <f t="shared" ref="H23:H28" si="0">G23*F23</f>
        <v>0</v>
      </c>
      <c r="I23" s="63"/>
      <c r="J23" s="176"/>
      <c r="K23" s="114"/>
      <c r="L23" s="114"/>
      <c r="M23" s="114"/>
      <c r="N23" s="114"/>
      <c r="O23" s="114"/>
      <c r="P23" s="114"/>
    </row>
    <row r="24" spans="3:16">
      <c r="C24" s="114"/>
      <c r="D24" s="153"/>
      <c r="E24" s="174" t="s">
        <v>552</v>
      </c>
      <c r="F24" s="134">
        <v>1</v>
      </c>
      <c r="G24" s="183">
        <v>20</v>
      </c>
      <c r="H24" s="178">
        <f>G24*F24</f>
        <v>20</v>
      </c>
      <c r="I24" s="152"/>
      <c r="J24" s="203" t="s">
        <v>553</v>
      </c>
      <c r="K24" s="152"/>
      <c r="L24" s="152"/>
      <c r="M24" s="152"/>
      <c r="N24" s="152"/>
      <c r="O24" s="152"/>
      <c r="P24" s="114"/>
    </row>
    <row r="25" spans="3:16">
      <c r="C25" s="114"/>
      <c r="D25" s="153"/>
      <c r="E25" s="174" t="s">
        <v>255</v>
      </c>
      <c r="F25" s="134">
        <v>2</v>
      </c>
      <c r="G25" s="183">
        <v>4</v>
      </c>
      <c r="H25" s="178">
        <f>G25*F25</f>
        <v>8</v>
      </c>
      <c r="I25" s="152"/>
      <c r="J25" s="203"/>
      <c r="K25" s="152"/>
      <c r="L25" s="152"/>
      <c r="M25" s="152"/>
      <c r="N25" s="152"/>
      <c r="O25" s="152"/>
      <c r="P25" s="114"/>
    </row>
    <row r="26" spans="3:16">
      <c r="C26" s="114"/>
      <c r="D26" s="116"/>
      <c r="E26" s="174" t="s">
        <v>554</v>
      </c>
      <c r="F26" s="134">
        <v>1</v>
      </c>
      <c r="G26" s="183">
        <f>5*3</f>
        <v>15</v>
      </c>
      <c r="H26" s="178">
        <f>G26*F26</f>
        <v>15</v>
      </c>
      <c r="I26" s="152"/>
      <c r="J26" s="203" t="s">
        <v>555</v>
      </c>
      <c r="K26" s="152"/>
      <c r="L26" s="152"/>
      <c r="M26" s="152"/>
      <c r="N26" s="152"/>
      <c r="O26" s="152"/>
      <c r="P26" s="114"/>
    </row>
    <row r="27" spans="3:16">
      <c r="C27" s="114"/>
      <c r="D27" s="153"/>
      <c r="E27" s="174" t="s">
        <v>556</v>
      </c>
      <c r="F27" s="134">
        <v>1</v>
      </c>
      <c r="G27" s="183">
        <v>8</v>
      </c>
      <c r="H27" s="178" t="s">
        <v>402</v>
      </c>
      <c r="I27" s="152"/>
      <c r="J27" s="236" t="s">
        <v>557</v>
      </c>
      <c r="K27" s="152"/>
      <c r="L27" s="152"/>
      <c r="M27" s="152"/>
      <c r="N27" s="152"/>
      <c r="O27" s="152"/>
      <c r="P27" s="114"/>
    </row>
    <row r="28" spans="3:16">
      <c r="C28" s="28"/>
      <c r="D28" s="114" t="s">
        <v>558</v>
      </c>
      <c r="E28" s="113"/>
      <c r="F28" s="63"/>
      <c r="G28" s="59"/>
      <c r="H28" s="59">
        <f t="shared" si="0"/>
        <v>0</v>
      </c>
      <c r="I28" s="63"/>
      <c r="J28" s="176"/>
      <c r="K28" s="114"/>
      <c r="L28" s="114"/>
      <c r="M28" s="114"/>
      <c r="N28" s="114"/>
      <c r="O28" s="114"/>
      <c r="P28" s="114"/>
    </row>
    <row r="29" spans="3:16">
      <c r="C29" s="114"/>
      <c r="D29" s="153"/>
      <c r="E29" s="174" t="s">
        <v>559</v>
      </c>
      <c r="F29" s="134">
        <v>1</v>
      </c>
      <c r="G29" s="183">
        <v>12</v>
      </c>
      <c r="H29" s="178">
        <f>G29*F29</f>
        <v>12</v>
      </c>
      <c r="I29" s="152"/>
      <c r="J29" s="203" t="s">
        <v>560</v>
      </c>
      <c r="K29" s="152"/>
      <c r="L29" s="152"/>
      <c r="M29" s="152"/>
      <c r="N29" s="152"/>
      <c r="O29" s="152"/>
      <c r="P29" s="114"/>
    </row>
    <row r="30" spans="3:16">
      <c r="C30" s="114"/>
      <c r="D30" s="116"/>
      <c r="E30" s="174" t="s">
        <v>561</v>
      </c>
      <c r="F30" s="134">
        <v>1</v>
      </c>
      <c r="G30" s="183">
        <v>16</v>
      </c>
      <c r="H30" s="226">
        <f>G30*F30</f>
        <v>16</v>
      </c>
      <c r="I30" s="152"/>
      <c r="J30" s="203" t="s">
        <v>562</v>
      </c>
      <c r="K30" s="152"/>
      <c r="L30" s="152"/>
      <c r="M30" s="152"/>
      <c r="N30" s="152"/>
      <c r="O30" s="152"/>
      <c r="P30" s="114"/>
    </row>
    <row r="31" spans="3:16">
      <c r="C31" s="114"/>
      <c r="D31" s="153"/>
      <c r="E31" s="174" t="s">
        <v>563</v>
      </c>
      <c r="F31" s="134">
        <v>1</v>
      </c>
      <c r="G31" s="183">
        <v>2</v>
      </c>
      <c r="H31" s="178" t="s">
        <v>402</v>
      </c>
      <c r="I31" s="152"/>
      <c r="J31" s="203" t="s">
        <v>564</v>
      </c>
      <c r="K31" s="152"/>
      <c r="L31" s="152"/>
      <c r="M31" s="152"/>
      <c r="N31" s="152"/>
      <c r="O31" s="152"/>
      <c r="P31" s="114"/>
    </row>
    <row r="32" spans="3:16">
      <c r="C32" s="114"/>
      <c r="D32" s="153"/>
      <c r="E32" s="174"/>
      <c r="F32" s="134"/>
      <c r="G32" s="183"/>
      <c r="H32" s="178"/>
      <c r="I32" s="152"/>
      <c r="J32" s="203"/>
      <c r="K32" s="152"/>
      <c r="L32" s="152"/>
      <c r="M32" s="152"/>
      <c r="N32" s="152"/>
      <c r="O32" s="152"/>
      <c r="P32" s="114"/>
    </row>
    <row r="33" spans="3:16">
      <c r="C33" s="158" t="s">
        <v>565</v>
      </c>
      <c r="D33" s="158"/>
      <c r="E33" s="158"/>
      <c r="F33" s="159"/>
      <c r="G33" s="159"/>
      <c r="H33" s="160"/>
      <c r="I33" s="161">
        <f>SUM(H34:H34)</f>
        <v>50</v>
      </c>
      <c r="J33" s="161"/>
      <c r="K33" s="162">
        <v>1.5</v>
      </c>
      <c r="L33" s="163">
        <f>K33*I33</f>
        <v>75</v>
      </c>
      <c r="M33" s="164"/>
      <c r="N33" s="165"/>
      <c r="O33" s="165"/>
      <c r="P33" s="165"/>
    </row>
    <row r="34" spans="3:16" s="44" customFormat="1" ht="36">
      <c r="C34" s="290"/>
      <c r="D34" s="326"/>
      <c r="E34" s="327" t="s">
        <v>566</v>
      </c>
      <c r="F34" s="291">
        <v>1</v>
      </c>
      <c r="G34" s="202">
        <v>50</v>
      </c>
      <c r="H34" s="328">
        <f>F34*G34</f>
        <v>50</v>
      </c>
      <c r="I34" s="329"/>
      <c r="J34" s="330" t="s">
        <v>567</v>
      </c>
      <c r="K34" s="329"/>
      <c r="L34" s="329"/>
      <c r="M34" s="329"/>
      <c r="N34" s="329"/>
      <c r="O34" s="329"/>
      <c r="P34" s="290"/>
    </row>
    <row r="35" spans="3:16">
      <c r="C35" s="114"/>
      <c r="D35" s="116"/>
      <c r="E35" s="174"/>
      <c r="F35" s="134"/>
      <c r="G35" s="183"/>
      <c r="H35" s="178"/>
      <c r="I35" s="152"/>
      <c r="J35" s="203"/>
      <c r="K35" s="152"/>
      <c r="L35" s="152"/>
      <c r="M35" s="152"/>
      <c r="N35" s="152"/>
      <c r="O35" s="152"/>
      <c r="P35" s="114"/>
    </row>
    <row r="36" spans="3:16">
      <c r="C36" s="158" t="s">
        <v>568</v>
      </c>
      <c r="D36" s="158"/>
      <c r="E36" s="158"/>
      <c r="F36" s="159"/>
      <c r="G36" s="159"/>
      <c r="H36" s="160"/>
      <c r="I36" s="161">
        <f>SUM(H38:H40)</f>
        <v>16</v>
      </c>
      <c r="J36" s="161"/>
      <c r="K36" s="162">
        <v>1.5</v>
      </c>
      <c r="L36" s="163">
        <f>K36*I36</f>
        <v>24</v>
      </c>
      <c r="M36" s="164"/>
      <c r="N36" s="165"/>
      <c r="O36" s="165"/>
      <c r="P36" s="165"/>
    </row>
    <row r="37" spans="3:16">
      <c r="C37" s="114"/>
      <c r="D37" s="72" t="s">
        <v>569</v>
      </c>
      <c r="E37" s="112"/>
      <c r="F37" s="134"/>
      <c r="G37" s="183"/>
      <c r="H37" s="178"/>
      <c r="I37" s="152"/>
      <c r="J37" s="203"/>
      <c r="K37" s="152"/>
      <c r="L37" s="134"/>
      <c r="M37" s="183"/>
      <c r="N37" s="178"/>
      <c r="O37" s="152"/>
      <c r="P37" s="152"/>
    </row>
    <row r="38" spans="3:16">
      <c r="C38" s="114"/>
      <c r="D38" s="153"/>
      <c r="E38" s="174" t="s">
        <v>570</v>
      </c>
      <c r="F38" s="134">
        <v>1</v>
      </c>
      <c r="G38" s="183">
        <v>12</v>
      </c>
      <c r="H38" s="178">
        <f>F38*G38</f>
        <v>12</v>
      </c>
      <c r="I38" s="152"/>
      <c r="J38" s="203" t="s">
        <v>571</v>
      </c>
      <c r="K38" s="152"/>
      <c r="L38" s="152"/>
      <c r="M38" s="152"/>
      <c r="N38" s="152"/>
      <c r="O38" s="152"/>
      <c r="P38" s="114"/>
    </row>
    <row r="39" spans="3:16">
      <c r="C39" s="114"/>
      <c r="D39" s="116"/>
      <c r="E39" s="174" t="s">
        <v>572</v>
      </c>
      <c r="F39" s="134">
        <v>1</v>
      </c>
      <c r="G39" s="183"/>
      <c r="H39" s="226" t="s">
        <v>402</v>
      </c>
      <c r="I39" s="152"/>
      <c r="J39" s="203" t="s">
        <v>573</v>
      </c>
      <c r="K39" s="152"/>
      <c r="L39" s="152"/>
      <c r="M39" s="152"/>
      <c r="N39" s="152"/>
      <c r="O39" s="152"/>
      <c r="P39" s="114"/>
    </row>
    <row r="40" spans="3:16" s="86" customFormat="1">
      <c r="C40" s="237"/>
      <c r="D40" s="248"/>
      <c r="E40" s="239" t="s">
        <v>574</v>
      </c>
      <c r="F40" s="240">
        <v>1</v>
      </c>
      <c r="G40" s="241">
        <v>4</v>
      </c>
      <c r="H40" s="178">
        <f t="shared" ref="H40" si="1">F40*G40</f>
        <v>4</v>
      </c>
      <c r="I40" s="243"/>
      <c r="J40" s="236"/>
      <c r="K40" s="243"/>
      <c r="L40" s="243"/>
      <c r="M40" s="243"/>
      <c r="N40" s="243"/>
      <c r="O40" s="243"/>
      <c r="P40" s="237"/>
    </row>
    <row r="41" spans="3:16">
      <c r="C41" s="72"/>
      <c r="D41" s="177"/>
      <c r="E41" s="200"/>
      <c r="F41" s="85"/>
      <c r="G41" s="85"/>
      <c r="H41" s="179"/>
      <c r="I41" s="35"/>
      <c r="J41" s="52"/>
      <c r="K41" s="35"/>
      <c r="L41" s="35"/>
      <c r="M41" s="35"/>
      <c r="N41" s="35"/>
      <c r="O41" s="35"/>
      <c r="P41" s="72"/>
    </row>
    <row r="42" spans="3:16">
      <c r="C42" s="158" t="s">
        <v>575</v>
      </c>
      <c r="D42" s="158"/>
      <c r="E42" s="158"/>
      <c r="F42" s="159"/>
      <c r="G42" s="159"/>
      <c r="H42" s="160"/>
      <c r="I42" s="161">
        <f>SUM(H43:H50)</f>
        <v>108</v>
      </c>
      <c r="J42" s="161"/>
      <c r="K42" s="162">
        <v>1.5</v>
      </c>
      <c r="L42" s="163">
        <f>K42*I42</f>
        <v>162</v>
      </c>
      <c r="M42" s="164"/>
      <c r="N42" s="165"/>
      <c r="O42" s="165"/>
      <c r="P42" s="165"/>
    </row>
    <row r="43" spans="3:16">
      <c r="C43" s="114"/>
      <c r="D43" s="72" t="s">
        <v>576</v>
      </c>
      <c r="E43" s="112"/>
      <c r="F43" s="134"/>
      <c r="G43" s="183"/>
      <c r="H43" s="178"/>
      <c r="I43" s="152"/>
      <c r="J43" s="203"/>
      <c r="K43" s="152"/>
      <c r="L43" s="134"/>
      <c r="M43" s="183"/>
      <c r="N43" s="178"/>
      <c r="O43" s="152"/>
      <c r="P43" s="152"/>
    </row>
    <row r="44" spans="3:16">
      <c r="C44" s="114"/>
      <c r="D44" s="153"/>
      <c r="E44" s="174" t="s">
        <v>577</v>
      </c>
      <c r="F44" s="134">
        <v>1</v>
      </c>
      <c r="G44" s="183">
        <v>12</v>
      </c>
      <c r="H44" s="178">
        <f>F44*G44</f>
        <v>12</v>
      </c>
      <c r="I44" s="152"/>
      <c r="J44" s="236"/>
      <c r="K44" s="152"/>
      <c r="L44" s="152"/>
      <c r="M44" s="152"/>
      <c r="N44" s="152"/>
      <c r="O44" s="152"/>
      <c r="P44" s="114"/>
    </row>
    <row r="45" spans="3:16" s="89" customFormat="1">
      <c r="C45" s="332"/>
      <c r="D45" s="374"/>
      <c r="E45" s="337" t="s">
        <v>578</v>
      </c>
      <c r="F45" s="338">
        <v>2</v>
      </c>
      <c r="G45" s="333">
        <v>10</v>
      </c>
      <c r="H45" s="242">
        <f t="shared" ref="H45:H50" si="2">F45*G45</f>
        <v>20</v>
      </c>
      <c r="I45" s="334"/>
      <c r="J45" s="330" t="s">
        <v>579</v>
      </c>
      <c r="K45" s="334"/>
      <c r="L45" s="334"/>
      <c r="M45" s="334"/>
      <c r="N45" s="334"/>
      <c r="O45" s="334"/>
      <c r="P45" s="332"/>
    </row>
    <row r="46" spans="3:16" s="86" customFormat="1">
      <c r="C46" s="237"/>
      <c r="D46" s="238"/>
      <c r="E46" s="239" t="s">
        <v>574</v>
      </c>
      <c r="F46" s="240">
        <v>1</v>
      </c>
      <c r="G46" s="241">
        <v>4</v>
      </c>
      <c r="H46" s="178">
        <f>F46*G46</f>
        <v>4</v>
      </c>
      <c r="I46" s="243"/>
      <c r="J46" s="236"/>
      <c r="K46" s="243"/>
      <c r="L46" s="243"/>
      <c r="M46" s="243"/>
      <c r="N46" s="243"/>
      <c r="O46" s="243"/>
      <c r="P46" s="237"/>
    </row>
    <row r="47" spans="3:16">
      <c r="C47" s="114"/>
      <c r="D47" s="72" t="s">
        <v>580</v>
      </c>
      <c r="E47" s="174"/>
      <c r="F47" s="134"/>
      <c r="G47" s="183"/>
      <c r="H47" s="178"/>
      <c r="I47" s="152"/>
      <c r="J47" s="203"/>
      <c r="K47" s="152"/>
      <c r="L47" s="152"/>
      <c r="M47" s="152"/>
      <c r="N47" s="152"/>
      <c r="O47" s="152"/>
      <c r="P47" s="114"/>
    </row>
    <row r="48" spans="3:16">
      <c r="C48" s="114"/>
      <c r="D48" s="114"/>
      <c r="E48" s="112" t="s">
        <v>578</v>
      </c>
      <c r="F48" s="134">
        <v>3</v>
      </c>
      <c r="G48" s="183">
        <v>14</v>
      </c>
      <c r="H48" s="178">
        <f>F48*G48</f>
        <v>42</v>
      </c>
      <c r="I48" s="152"/>
      <c r="J48" s="203" t="s">
        <v>581</v>
      </c>
      <c r="K48" s="180"/>
      <c r="L48" s="152"/>
      <c r="M48" s="152"/>
      <c r="N48" s="152"/>
      <c r="O48" s="180"/>
      <c r="P48" s="114"/>
    </row>
    <row r="49" spans="3:16" s="86" customFormat="1">
      <c r="C49" s="237"/>
      <c r="D49" s="244"/>
      <c r="E49" s="245" t="s">
        <v>582</v>
      </c>
      <c r="F49" s="246">
        <v>1</v>
      </c>
      <c r="G49" s="241">
        <v>24</v>
      </c>
      <c r="H49" s="178">
        <f t="shared" si="2"/>
        <v>24</v>
      </c>
      <c r="I49" s="243"/>
      <c r="J49" s="236" t="s">
        <v>583</v>
      </c>
      <c r="K49" s="247"/>
      <c r="L49" s="243"/>
      <c r="M49" s="243"/>
      <c r="N49" s="243"/>
      <c r="O49" s="247"/>
      <c r="P49" s="237"/>
    </row>
    <row r="50" spans="3:16" s="86" customFormat="1">
      <c r="C50" s="237"/>
      <c r="D50" s="244"/>
      <c r="E50" s="245" t="s">
        <v>584</v>
      </c>
      <c r="F50" s="246">
        <v>1</v>
      </c>
      <c r="G50" s="241">
        <v>6</v>
      </c>
      <c r="H50" s="178">
        <f t="shared" si="2"/>
        <v>6</v>
      </c>
      <c r="I50" s="243"/>
      <c r="J50" s="236" t="s">
        <v>585</v>
      </c>
      <c r="K50" s="247"/>
      <c r="L50" s="243"/>
      <c r="M50" s="243"/>
      <c r="N50" s="243"/>
      <c r="O50" s="247"/>
      <c r="P50" s="237"/>
    </row>
    <row r="51" spans="3:16">
      <c r="C51" s="158" t="s">
        <v>586</v>
      </c>
      <c r="D51" s="158"/>
      <c r="E51" s="158"/>
      <c r="F51" s="159"/>
      <c r="G51" s="159"/>
      <c r="H51" s="160"/>
      <c r="I51" s="161">
        <f>SUM(H52:H75)</f>
        <v>175</v>
      </c>
      <c r="J51" s="161"/>
      <c r="K51" s="162">
        <v>1.5</v>
      </c>
      <c r="L51" s="163">
        <f>K51*I51</f>
        <v>262.5</v>
      </c>
      <c r="M51" s="164"/>
      <c r="N51" s="165"/>
      <c r="O51" s="165"/>
      <c r="P51" s="165"/>
    </row>
    <row r="52" spans="3:16">
      <c r="C52" s="114"/>
      <c r="D52" s="72" t="s">
        <v>587</v>
      </c>
      <c r="E52" s="174"/>
      <c r="F52" s="134"/>
      <c r="G52" s="183"/>
      <c r="H52" s="178"/>
      <c r="I52" s="152"/>
      <c r="J52" s="203"/>
      <c r="K52" s="152"/>
      <c r="L52" s="152"/>
      <c r="M52" s="152"/>
      <c r="N52" s="152"/>
      <c r="O52" s="152"/>
      <c r="P52" s="114"/>
    </row>
    <row r="53" spans="3:16" ht="12.75" customHeight="1">
      <c r="C53" s="114"/>
      <c r="D53" s="153"/>
      <c r="E53" s="174" t="s">
        <v>588</v>
      </c>
      <c r="F53" s="134">
        <v>1</v>
      </c>
      <c r="G53" s="183">
        <v>35</v>
      </c>
      <c r="H53" s="226">
        <f>F53*G53</f>
        <v>35</v>
      </c>
      <c r="I53" s="152"/>
      <c r="J53" s="203" t="s">
        <v>589</v>
      </c>
      <c r="K53" s="152"/>
      <c r="L53" s="152"/>
      <c r="M53" s="152"/>
      <c r="N53" s="152"/>
      <c r="O53" s="152"/>
      <c r="P53" s="114"/>
    </row>
    <row r="54" spans="3:16">
      <c r="C54" s="114"/>
      <c r="D54" s="153"/>
      <c r="E54" s="174" t="s">
        <v>590</v>
      </c>
      <c r="F54" s="134">
        <v>1</v>
      </c>
      <c r="G54" s="183"/>
      <c r="H54" s="226" t="s">
        <v>402</v>
      </c>
      <c r="I54" s="152"/>
      <c r="J54" s="203" t="s">
        <v>591</v>
      </c>
      <c r="K54" s="152"/>
      <c r="L54" s="152"/>
      <c r="M54" s="152"/>
      <c r="N54" s="152"/>
      <c r="O54" s="152"/>
      <c r="P54" s="114"/>
    </row>
    <row r="55" spans="3:16" s="86" customFormat="1">
      <c r="C55" s="237"/>
      <c r="D55" s="296"/>
      <c r="E55" s="239" t="s">
        <v>592</v>
      </c>
      <c r="F55" s="240">
        <v>1</v>
      </c>
      <c r="G55" s="241"/>
      <c r="H55" s="242" t="s">
        <v>402</v>
      </c>
      <c r="I55" s="243"/>
      <c r="J55" s="236" t="s">
        <v>593</v>
      </c>
      <c r="K55" s="243"/>
      <c r="L55" s="243"/>
      <c r="M55" s="243"/>
      <c r="N55" s="243"/>
      <c r="O55" s="243"/>
      <c r="P55" s="237"/>
    </row>
    <row r="56" spans="3:16" s="89" customFormat="1" ht="36">
      <c r="C56" s="332"/>
      <c r="D56" s="336"/>
      <c r="E56" s="337" t="s">
        <v>594</v>
      </c>
      <c r="F56" s="338">
        <v>1</v>
      </c>
      <c r="G56" s="333">
        <v>20</v>
      </c>
      <c r="H56" s="298">
        <f>F56*G56</f>
        <v>20</v>
      </c>
      <c r="I56" s="334"/>
      <c r="J56" s="330" t="s">
        <v>595</v>
      </c>
      <c r="K56" s="334"/>
      <c r="L56" s="334"/>
      <c r="M56" s="334"/>
      <c r="N56" s="334"/>
      <c r="O56" s="334"/>
      <c r="P56" s="332"/>
    </row>
    <row r="57" spans="3:16" s="86" customFormat="1">
      <c r="C57" s="237"/>
      <c r="D57" s="248"/>
      <c r="E57" s="239" t="s">
        <v>596</v>
      </c>
      <c r="F57" s="240">
        <v>1</v>
      </c>
      <c r="G57" s="241">
        <v>4</v>
      </c>
      <c r="H57" s="242">
        <f>F57*G57</f>
        <v>4</v>
      </c>
      <c r="I57" s="243"/>
      <c r="J57" s="236"/>
      <c r="K57" s="243"/>
      <c r="L57" s="243"/>
      <c r="M57" s="243"/>
      <c r="N57" s="243"/>
      <c r="O57" s="243"/>
      <c r="P57" s="237"/>
    </row>
    <row r="58" spans="3:16" s="86" customFormat="1">
      <c r="C58" s="237"/>
      <c r="D58" s="248"/>
      <c r="E58" s="239" t="s">
        <v>597</v>
      </c>
      <c r="F58" s="240">
        <v>1</v>
      </c>
      <c r="G58" s="241">
        <v>8</v>
      </c>
      <c r="H58" s="242">
        <f>G58*F58</f>
        <v>8</v>
      </c>
      <c r="I58" s="243"/>
      <c r="J58" s="236"/>
      <c r="K58" s="243"/>
      <c r="L58" s="243"/>
      <c r="M58" s="243"/>
      <c r="N58" s="243"/>
      <c r="O58" s="243"/>
      <c r="P58" s="237"/>
    </row>
    <row r="59" spans="3:16" s="86" customFormat="1">
      <c r="C59" s="237"/>
      <c r="D59" s="353"/>
      <c r="E59" s="319" t="s">
        <v>598</v>
      </c>
      <c r="F59" s="240">
        <v>1</v>
      </c>
      <c r="G59" s="241">
        <v>30</v>
      </c>
      <c r="H59" s="242" t="s">
        <v>402</v>
      </c>
      <c r="I59" s="243"/>
      <c r="J59" s="236" t="s">
        <v>599</v>
      </c>
      <c r="K59" s="247"/>
      <c r="L59" s="243"/>
      <c r="M59" s="243"/>
      <c r="N59" s="243"/>
      <c r="O59" s="243"/>
      <c r="P59" s="237"/>
    </row>
    <row r="60" spans="3:16">
      <c r="C60" s="114"/>
      <c r="D60" s="114" t="s">
        <v>600</v>
      </c>
      <c r="E60" s="113"/>
      <c r="F60" s="59"/>
      <c r="G60" s="63"/>
      <c r="H60" s="178"/>
      <c r="I60" s="63"/>
      <c r="J60" s="176"/>
      <c r="K60" s="176"/>
      <c r="L60" s="114"/>
      <c r="M60" s="114"/>
      <c r="N60" s="114"/>
      <c r="O60" s="114"/>
      <c r="P60" s="114"/>
    </row>
    <row r="61" spans="3:16" s="86" customFormat="1">
      <c r="C61" s="237"/>
      <c r="D61" s="296"/>
      <c r="E61" s="239" t="s">
        <v>601</v>
      </c>
      <c r="F61" s="240">
        <v>1</v>
      </c>
      <c r="G61" s="241">
        <v>12</v>
      </c>
      <c r="H61" s="242">
        <f>F61*G61</f>
        <v>12</v>
      </c>
      <c r="I61" s="243"/>
      <c r="J61" s="236"/>
      <c r="K61" s="243"/>
      <c r="L61" s="243"/>
      <c r="M61" s="243"/>
      <c r="N61" s="243"/>
      <c r="O61" s="243"/>
      <c r="P61" s="237"/>
    </row>
    <row r="62" spans="3:16" s="86" customFormat="1">
      <c r="C62" s="237"/>
      <c r="D62" s="296"/>
      <c r="E62" s="239" t="s">
        <v>602</v>
      </c>
      <c r="F62" s="240">
        <v>1</v>
      </c>
      <c r="G62" s="241">
        <v>10</v>
      </c>
      <c r="H62" s="242">
        <f t="shared" ref="H62:H63" si="3">F62*G62</f>
        <v>10</v>
      </c>
      <c r="I62" s="243"/>
      <c r="J62" s="236" t="s">
        <v>603</v>
      </c>
      <c r="K62" s="243"/>
      <c r="L62" s="243"/>
      <c r="M62" s="243"/>
      <c r="N62" s="243"/>
      <c r="O62" s="243"/>
      <c r="P62" s="237"/>
    </row>
    <row r="63" spans="3:16">
      <c r="C63" s="114"/>
      <c r="D63" s="116"/>
      <c r="E63" s="174" t="s">
        <v>604</v>
      </c>
      <c r="F63" s="134">
        <v>1</v>
      </c>
      <c r="G63" s="183">
        <v>10</v>
      </c>
      <c r="H63" s="226">
        <f t="shared" si="3"/>
        <v>10</v>
      </c>
      <c r="I63" s="152"/>
      <c r="J63" s="203"/>
      <c r="K63" s="152"/>
      <c r="L63" s="152"/>
      <c r="M63" s="152"/>
      <c r="N63" s="152"/>
      <c r="O63" s="152"/>
      <c r="P63" s="114"/>
    </row>
    <row r="64" spans="3:16">
      <c r="C64" s="114"/>
      <c r="D64" s="72" t="s">
        <v>605</v>
      </c>
      <c r="E64" s="112"/>
      <c r="F64" s="63"/>
      <c r="G64" s="59"/>
      <c r="H64" s="178"/>
      <c r="I64" s="63"/>
      <c r="J64" s="176"/>
      <c r="K64" s="176"/>
      <c r="L64" s="114"/>
      <c r="M64" s="114"/>
      <c r="N64" s="114"/>
      <c r="O64" s="114"/>
      <c r="P64" s="114"/>
    </row>
    <row r="65" spans="3:16" s="86" customFormat="1">
      <c r="C65" s="237"/>
      <c r="D65" s="248"/>
      <c r="E65" s="239" t="s">
        <v>528</v>
      </c>
      <c r="F65" s="240">
        <v>1</v>
      </c>
      <c r="G65" s="241">
        <v>2</v>
      </c>
      <c r="H65" s="242">
        <f>F65*G65</f>
        <v>2</v>
      </c>
      <c r="I65" s="243"/>
      <c r="J65" s="236"/>
      <c r="K65" s="243"/>
      <c r="L65" s="243"/>
      <c r="M65" s="243"/>
      <c r="N65" s="243"/>
      <c r="O65" s="243"/>
      <c r="P65" s="237"/>
    </row>
    <row r="66" spans="3:16">
      <c r="C66" s="114"/>
      <c r="D66" s="116"/>
      <c r="E66" s="174" t="s">
        <v>606</v>
      </c>
      <c r="F66" s="134">
        <v>1</v>
      </c>
      <c r="G66" s="183">
        <v>20</v>
      </c>
      <c r="H66" s="178">
        <f>F66*G66</f>
        <v>20</v>
      </c>
      <c r="I66" s="152"/>
      <c r="J66" s="203" t="s">
        <v>607</v>
      </c>
      <c r="K66" s="152"/>
      <c r="L66" s="152"/>
      <c r="M66" s="152"/>
      <c r="N66" s="152"/>
      <c r="O66" s="152"/>
      <c r="P66" s="114"/>
    </row>
    <row r="67" spans="3:16">
      <c r="C67" s="114"/>
      <c r="D67" s="114"/>
      <c r="E67" s="112" t="s">
        <v>155</v>
      </c>
      <c r="F67" s="134">
        <v>1</v>
      </c>
      <c r="G67" s="183"/>
      <c r="H67" s="226" t="s">
        <v>402</v>
      </c>
      <c r="I67" s="152"/>
      <c r="J67" s="203" t="s">
        <v>608</v>
      </c>
      <c r="K67" s="180"/>
      <c r="L67" s="152"/>
      <c r="M67" s="152"/>
      <c r="N67" s="152"/>
      <c r="O67" s="152"/>
      <c r="P67" s="114"/>
    </row>
    <row r="68" spans="3:16">
      <c r="C68" s="114"/>
      <c r="D68" s="114" t="s">
        <v>609</v>
      </c>
      <c r="E68" s="112"/>
      <c r="F68" s="134"/>
      <c r="G68" s="183"/>
      <c r="H68" s="178"/>
      <c r="I68" s="152"/>
      <c r="J68" s="203"/>
      <c r="K68" s="180"/>
      <c r="L68" s="152"/>
      <c r="M68" s="152"/>
      <c r="N68" s="152"/>
      <c r="O68" s="152"/>
      <c r="P68" s="114"/>
    </row>
    <row r="69" spans="3:16" s="86" customFormat="1">
      <c r="C69" s="237"/>
      <c r="D69" s="248"/>
      <c r="E69" s="239" t="s">
        <v>610</v>
      </c>
      <c r="F69" s="240">
        <v>1</v>
      </c>
      <c r="G69" s="241">
        <v>16</v>
      </c>
      <c r="H69" s="242">
        <f>F69*G69</f>
        <v>16</v>
      </c>
      <c r="I69" s="243"/>
      <c r="J69" s="236" t="s">
        <v>611</v>
      </c>
      <c r="K69" s="243"/>
      <c r="L69" s="243"/>
      <c r="M69" s="243"/>
      <c r="N69" s="243"/>
      <c r="O69" s="243"/>
      <c r="P69" s="237"/>
    </row>
    <row r="70" spans="3:16" s="86" customFormat="1">
      <c r="C70" s="237"/>
      <c r="D70" s="296"/>
      <c r="E70" s="239" t="s">
        <v>612</v>
      </c>
      <c r="F70" s="240">
        <v>1</v>
      </c>
      <c r="G70" s="241">
        <v>10</v>
      </c>
      <c r="H70" s="242">
        <f t="shared" ref="H70:H73" si="4">F70*G70</f>
        <v>10</v>
      </c>
      <c r="I70" s="243"/>
      <c r="J70" s="236" t="s">
        <v>613</v>
      </c>
      <c r="K70" s="243"/>
      <c r="L70" s="243"/>
      <c r="M70" s="243"/>
      <c r="N70" s="243"/>
      <c r="O70" s="243"/>
      <c r="P70" s="237"/>
    </row>
    <row r="71" spans="3:16">
      <c r="C71" s="114"/>
      <c r="D71" s="153"/>
      <c r="E71" s="174" t="s">
        <v>614</v>
      </c>
      <c r="F71" s="134">
        <v>1</v>
      </c>
      <c r="G71" s="183">
        <v>6</v>
      </c>
      <c r="H71" s="242">
        <f t="shared" si="4"/>
        <v>6</v>
      </c>
      <c r="I71" s="152"/>
      <c r="J71" s="203"/>
      <c r="K71" s="152"/>
      <c r="L71" s="152"/>
      <c r="M71" s="152"/>
      <c r="N71" s="152"/>
      <c r="O71" s="152"/>
      <c r="P71" s="114"/>
    </row>
    <row r="72" spans="3:16">
      <c r="C72" s="114"/>
      <c r="D72" s="153"/>
      <c r="E72" s="174" t="s">
        <v>615</v>
      </c>
      <c r="F72" s="134">
        <v>1</v>
      </c>
      <c r="G72" s="183">
        <v>6</v>
      </c>
      <c r="H72" s="242">
        <f t="shared" si="4"/>
        <v>6</v>
      </c>
      <c r="I72" s="152"/>
      <c r="J72" s="203"/>
      <c r="K72" s="152"/>
      <c r="L72" s="152"/>
      <c r="M72" s="152"/>
      <c r="N72" s="152"/>
      <c r="O72" s="152"/>
      <c r="P72" s="114"/>
    </row>
    <row r="73" spans="3:16">
      <c r="C73" s="114"/>
      <c r="D73" s="153"/>
      <c r="E73" s="174" t="s">
        <v>616</v>
      </c>
      <c r="F73" s="134">
        <v>1</v>
      </c>
      <c r="G73" s="183">
        <v>16</v>
      </c>
      <c r="H73" s="242">
        <f t="shared" si="4"/>
        <v>16</v>
      </c>
      <c r="I73" s="152"/>
      <c r="J73" s="203"/>
      <c r="K73" s="152"/>
      <c r="L73" s="152"/>
      <c r="M73" s="152"/>
      <c r="N73" s="152"/>
      <c r="O73" s="152"/>
      <c r="P73" s="114"/>
    </row>
    <row r="74" spans="3:16" s="86" customFormat="1">
      <c r="C74" s="237"/>
      <c r="D74" s="248"/>
      <c r="E74" s="239" t="s">
        <v>617</v>
      </c>
      <c r="F74" s="240">
        <v>1</v>
      </c>
      <c r="G74" s="241"/>
      <c r="H74" s="242" t="s">
        <v>402</v>
      </c>
      <c r="I74" s="243"/>
      <c r="J74" s="236" t="s">
        <v>618</v>
      </c>
      <c r="K74" s="243"/>
      <c r="L74" s="243"/>
      <c r="M74" s="243"/>
      <c r="N74" s="243"/>
      <c r="O74" s="243"/>
      <c r="P74" s="237"/>
    </row>
    <row r="75" spans="3:16">
      <c r="C75" s="72"/>
      <c r="D75" s="177"/>
      <c r="E75" s="200"/>
      <c r="F75" s="85"/>
      <c r="G75" s="85"/>
      <c r="H75" s="179"/>
      <c r="I75" s="35"/>
      <c r="J75" s="52"/>
      <c r="K75" s="35"/>
      <c r="L75" s="35"/>
      <c r="M75" s="35"/>
      <c r="N75" s="35"/>
      <c r="O75" s="35"/>
      <c r="P75" s="72"/>
    </row>
    <row r="76" spans="3:16">
      <c r="C76" s="23" t="s">
        <v>619</v>
      </c>
      <c r="D76" s="24"/>
      <c r="E76" s="25"/>
      <c r="F76" s="58"/>
      <c r="G76" s="58"/>
      <c r="H76" s="58"/>
      <c r="I76" s="62">
        <f>SUM(H78:H107)</f>
        <v>428</v>
      </c>
      <c r="J76" s="53"/>
      <c r="K76" s="66">
        <v>1.4</v>
      </c>
      <c r="L76" s="62">
        <f>K76*I76</f>
        <v>599.19999999999993</v>
      </c>
      <c r="M76" s="26"/>
      <c r="N76" s="27"/>
      <c r="O76" s="27"/>
      <c r="P76" s="27"/>
    </row>
    <row r="77" spans="3:16">
      <c r="C77" s="158"/>
      <c r="D77" s="158" t="s">
        <v>620</v>
      </c>
      <c r="E77" s="158"/>
      <c r="F77" s="159"/>
      <c r="G77" s="159"/>
      <c r="H77" s="160"/>
      <c r="I77" s="161"/>
      <c r="J77" s="161"/>
      <c r="K77" s="162"/>
      <c r="L77" s="163"/>
      <c r="M77" s="164"/>
      <c r="N77" s="165"/>
      <c r="O77" s="165"/>
      <c r="P77" s="165"/>
    </row>
    <row r="78" spans="3:16">
      <c r="C78" s="114"/>
      <c r="D78" s="177"/>
      <c r="E78" s="175" t="s">
        <v>621</v>
      </c>
      <c r="F78" s="134">
        <v>1</v>
      </c>
      <c r="G78" s="183">
        <v>12</v>
      </c>
      <c r="H78" s="178">
        <f>G78*F78</f>
        <v>12</v>
      </c>
      <c r="I78" s="152"/>
      <c r="J78" s="203" t="s">
        <v>622</v>
      </c>
      <c r="K78" s="152"/>
      <c r="L78" s="152"/>
      <c r="M78" s="180"/>
      <c r="N78" s="152"/>
      <c r="O78" s="152"/>
      <c r="P78" s="114"/>
    </row>
    <row r="79" spans="3:16">
      <c r="C79" s="114"/>
      <c r="D79" s="177"/>
      <c r="E79" s="175" t="s">
        <v>623</v>
      </c>
      <c r="F79" s="134">
        <v>1</v>
      </c>
      <c r="G79" s="183">
        <v>12</v>
      </c>
      <c r="H79" s="178">
        <f>G79*F79</f>
        <v>12</v>
      </c>
      <c r="I79" s="152"/>
      <c r="J79" s="203"/>
      <c r="K79" s="152"/>
      <c r="L79" s="152"/>
      <c r="M79" s="180"/>
      <c r="N79" s="152"/>
      <c r="O79" s="152"/>
      <c r="P79" s="114"/>
    </row>
    <row r="80" spans="3:16">
      <c r="C80" s="158"/>
      <c r="D80" s="158" t="s">
        <v>624</v>
      </c>
      <c r="E80" s="158"/>
      <c r="F80" s="159"/>
      <c r="G80" s="159"/>
      <c r="H80" s="160"/>
      <c r="I80" s="161"/>
      <c r="J80" s="161"/>
      <c r="K80" s="162"/>
      <c r="L80" s="163"/>
      <c r="M80" s="164"/>
      <c r="N80" s="165"/>
      <c r="O80" s="165"/>
      <c r="P80" s="165"/>
    </row>
    <row r="81" spans="3:16" s="86" customFormat="1">
      <c r="C81" s="237"/>
      <c r="D81" s="248"/>
      <c r="E81" s="239" t="s">
        <v>625</v>
      </c>
      <c r="F81" s="240">
        <v>5</v>
      </c>
      <c r="G81" s="241">
        <v>18</v>
      </c>
      <c r="H81" s="242">
        <f>G81*F81</f>
        <v>90</v>
      </c>
      <c r="I81" s="243"/>
      <c r="J81" s="236" t="s">
        <v>626</v>
      </c>
      <c r="K81" s="243"/>
      <c r="L81" s="243"/>
      <c r="M81" s="243"/>
      <c r="N81" s="243"/>
      <c r="O81" s="243"/>
      <c r="P81" s="237"/>
    </row>
    <row r="82" spans="3:16">
      <c r="C82" s="158"/>
      <c r="D82" s="158" t="s">
        <v>627</v>
      </c>
      <c r="E82" s="158"/>
      <c r="F82" s="159"/>
      <c r="G82" s="159"/>
      <c r="H82" s="160"/>
      <c r="I82" s="161"/>
      <c r="J82" s="161"/>
      <c r="K82" s="162"/>
      <c r="L82" s="163"/>
      <c r="M82" s="164"/>
      <c r="N82" s="165"/>
      <c r="O82" s="165"/>
      <c r="P82" s="165"/>
    </row>
    <row r="83" spans="3:16" s="86" customFormat="1">
      <c r="C83" s="237"/>
      <c r="D83" s="248"/>
      <c r="E83" s="174" t="s">
        <v>625</v>
      </c>
      <c r="F83" s="134">
        <v>5</v>
      </c>
      <c r="G83" s="183">
        <v>15</v>
      </c>
      <c r="H83" s="226">
        <f>G83*F83</f>
        <v>75</v>
      </c>
      <c r="I83" s="243"/>
      <c r="J83" s="236" t="s">
        <v>628</v>
      </c>
      <c r="K83" s="243"/>
      <c r="L83" s="243"/>
      <c r="M83" s="243"/>
      <c r="N83" s="243"/>
      <c r="O83" s="243"/>
      <c r="P83" s="237"/>
    </row>
    <row r="84" spans="3:16">
      <c r="C84" s="158"/>
      <c r="D84" s="158" t="s">
        <v>629</v>
      </c>
      <c r="E84" s="158"/>
      <c r="F84" s="159"/>
      <c r="G84" s="159"/>
      <c r="H84" s="160"/>
      <c r="I84" s="161"/>
      <c r="J84" s="161"/>
      <c r="K84" s="162"/>
      <c r="L84" s="163"/>
      <c r="M84" s="164"/>
      <c r="N84" s="165"/>
      <c r="O84" s="165"/>
      <c r="P84" s="165"/>
    </row>
    <row r="85" spans="3:16" s="86" customFormat="1">
      <c r="C85" s="237"/>
      <c r="D85" s="248"/>
      <c r="E85" s="239" t="s">
        <v>625</v>
      </c>
      <c r="F85" s="240">
        <v>4</v>
      </c>
      <c r="G85" s="241">
        <v>18</v>
      </c>
      <c r="H85" s="242">
        <f>G85*F85</f>
        <v>72</v>
      </c>
      <c r="I85" s="243"/>
      <c r="J85" s="236" t="s">
        <v>626</v>
      </c>
      <c r="K85" s="243"/>
      <c r="L85" s="243"/>
      <c r="M85" s="243"/>
      <c r="N85" s="243"/>
      <c r="O85" s="243"/>
      <c r="P85" s="237"/>
    </row>
    <row r="86" spans="3:16">
      <c r="C86" s="158" t="s">
        <v>586</v>
      </c>
      <c r="D86" s="158"/>
      <c r="E86" s="158"/>
      <c r="F86" s="159"/>
      <c r="G86" s="159"/>
      <c r="H86" s="160"/>
      <c r="I86" s="161"/>
      <c r="J86" s="161"/>
      <c r="K86" s="162"/>
      <c r="L86" s="163"/>
      <c r="M86" s="164"/>
      <c r="N86" s="165"/>
      <c r="O86" s="165"/>
      <c r="P86" s="165"/>
    </row>
    <row r="87" spans="3:16" s="86" customFormat="1">
      <c r="C87" s="237"/>
      <c r="D87" s="244" t="s">
        <v>630</v>
      </c>
      <c r="E87" s="239"/>
      <c r="F87" s="240"/>
      <c r="G87" s="241"/>
      <c r="H87" s="242"/>
      <c r="I87" s="243"/>
      <c r="J87" s="236"/>
      <c r="K87" s="243"/>
      <c r="L87" s="243"/>
      <c r="M87" s="243"/>
      <c r="N87" s="243"/>
      <c r="O87" s="243"/>
      <c r="P87" s="237"/>
    </row>
    <row r="88" spans="3:16" s="86" customFormat="1">
      <c r="C88" s="237"/>
      <c r="D88" s="248"/>
      <c r="E88" s="239" t="s">
        <v>588</v>
      </c>
      <c r="F88" s="240">
        <v>1</v>
      </c>
      <c r="G88" s="241">
        <v>35</v>
      </c>
      <c r="H88" s="242">
        <f>G88*F88</f>
        <v>35</v>
      </c>
      <c r="I88" s="243"/>
      <c r="J88" s="236" t="s">
        <v>631</v>
      </c>
      <c r="K88" s="243"/>
      <c r="L88" s="243"/>
      <c r="M88" s="243"/>
      <c r="N88" s="243"/>
      <c r="O88" s="243"/>
      <c r="P88" s="237"/>
    </row>
    <row r="89" spans="3:16">
      <c r="C89" s="114"/>
      <c r="D89" s="116"/>
      <c r="E89" s="174" t="s">
        <v>592</v>
      </c>
      <c r="F89" s="134">
        <v>1</v>
      </c>
      <c r="G89" s="183">
        <v>15</v>
      </c>
      <c r="H89" s="178">
        <f>G89*F89</f>
        <v>15</v>
      </c>
      <c r="I89" s="152"/>
      <c r="J89" s="203"/>
      <c r="K89" s="152"/>
      <c r="L89" s="152"/>
      <c r="M89" s="152"/>
      <c r="N89" s="152"/>
      <c r="O89" s="152"/>
      <c r="P89" s="114"/>
    </row>
    <row r="90" spans="3:16" s="86" customFormat="1">
      <c r="C90" s="237"/>
      <c r="D90" s="248"/>
      <c r="E90" s="239" t="s">
        <v>632</v>
      </c>
      <c r="F90" s="240">
        <v>1</v>
      </c>
      <c r="G90" s="241">
        <v>5</v>
      </c>
      <c r="H90" s="242" t="s">
        <v>402</v>
      </c>
      <c r="I90" s="243"/>
      <c r="J90" s="236" t="s">
        <v>633</v>
      </c>
      <c r="K90" s="243"/>
      <c r="L90" s="243"/>
      <c r="M90" s="243"/>
      <c r="N90" s="243"/>
      <c r="O90" s="243"/>
      <c r="P90" s="237"/>
    </row>
    <row r="91" spans="3:16" s="86" customFormat="1">
      <c r="C91" s="237"/>
      <c r="D91" s="248"/>
      <c r="E91" s="239" t="s">
        <v>634</v>
      </c>
      <c r="F91" s="240">
        <v>1</v>
      </c>
      <c r="G91" s="241">
        <v>15</v>
      </c>
      <c r="H91" s="242">
        <f t="shared" ref="H91:H99" si="5">G91*F91</f>
        <v>15</v>
      </c>
      <c r="I91" s="243"/>
      <c r="J91" s="236"/>
      <c r="K91" s="243"/>
      <c r="L91" s="243"/>
      <c r="M91" s="243"/>
      <c r="N91" s="243"/>
      <c r="O91" s="243"/>
      <c r="P91" s="237"/>
    </row>
    <row r="92" spans="3:16" s="86" customFormat="1">
      <c r="C92" s="237"/>
      <c r="D92" s="248"/>
      <c r="E92" s="239" t="s">
        <v>596</v>
      </c>
      <c r="F92" s="240">
        <v>1</v>
      </c>
      <c r="G92" s="241">
        <v>4</v>
      </c>
      <c r="H92" s="242">
        <f t="shared" si="5"/>
        <v>4</v>
      </c>
      <c r="I92" s="243"/>
      <c r="J92" s="236"/>
      <c r="K92" s="243"/>
      <c r="L92" s="243"/>
      <c r="M92" s="243"/>
      <c r="N92" s="243"/>
      <c r="O92" s="243"/>
      <c r="P92" s="237"/>
    </row>
    <row r="93" spans="3:16" s="86" customFormat="1">
      <c r="C93" s="237"/>
      <c r="D93" s="248"/>
      <c r="E93" s="239" t="s">
        <v>597</v>
      </c>
      <c r="F93" s="240">
        <v>1</v>
      </c>
      <c r="G93" s="241">
        <v>8</v>
      </c>
      <c r="H93" s="242">
        <f t="shared" si="5"/>
        <v>8</v>
      </c>
      <c r="I93" s="243"/>
      <c r="J93" s="236"/>
      <c r="K93" s="243"/>
      <c r="L93" s="243"/>
      <c r="M93" s="243"/>
      <c r="N93" s="243"/>
      <c r="O93" s="243"/>
      <c r="P93" s="237"/>
    </row>
    <row r="94" spans="3:16" s="86" customFormat="1">
      <c r="C94" s="237"/>
      <c r="D94" s="353"/>
      <c r="E94" s="319" t="s">
        <v>598</v>
      </c>
      <c r="F94" s="240">
        <v>1</v>
      </c>
      <c r="G94" s="241">
        <v>30</v>
      </c>
      <c r="H94" s="242">
        <f>G94*F94</f>
        <v>30</v>
      </c>
      <c r="I94" s="243"/>
      <c r="J94" s="236" t="s">
        <v>635</v>
      </c>
      <c r="K94" s="247"/>
      <c r="L94" s="243"/>
      <c r="M94" s="243"/>
      <c r="N94" s="243"/>
      <c r="O94" s="243"/>
      <c r="P94" s="237"/>
    </row>
    <row r="95" spans="3:16">
      <c r="C95" s="114"/>
      <c r="D95" s="114" t="s">
        <v>600</v>
      </c>
      <c r="E95" s="113"/>
      <c r="F95" s="59"/>
      <c r="G95" s="63"/>
      <c r="H95" s="178"/>
      <c r="I95" s="63"/>
      <c r="J95" s="176"/>
      <c r="K95" s="176"/>
      <c r="L95" s="114"/>
      <c r="M95" s="114"/>
      <c r="N95" s="114"/>
      <c r="O95" s="114"/>
      <c r="P95" s="114"/>
    </row>
    <row r="96" spans="3:16">
      <c r="C96" s="114"/>
      <c r="D96" s="201"/>
      <c r="E96" s="319" t="s">
        <v>636</v>
      </c>
      <c r="F96" s="240">
        <v>1</v>
      </c>
      <c r="G96" s="241">
        <v>14</v>
      </c>
      <c r="H96" s="242" t="s">
        <v>402</v>
      </c>
      <c r="I96" s="152"/>
      <c r="J96" s="203"/>
      <c r="K96" s="180"/>
      <c r="L96" s="152"/>
      <c r="M96" s="152"/>
      <c r="N96" s="152"/>
      <c r="O96" s="152"/>
      <c r="P96" s="114"/>
    </row>
    <row r="97" spans="3:16">
      <c r="C97" s="114"/>
      <c r="D97" s="201"/>
      <c r="E97" s="175" t="s">
        <v>637</v>
      </c>
      <c r="F97" s="134">
        <v>1</v>
      </c>
      <c r="G97" s="183">
        <v>12</v>
      </c>
      <c r="H97" s="178">
        <f t="shared" si="5"/>
        <v>12</v>
      </c>
      <c r="I97" s="152"/>
      <c r="J97" s="203" t="s">
        <v>638</v>
      </c>
      <c r="K97" s="180"/>
      <c r="L97" s="152"/>
      <c r="M97" s="152"/>
      <c r="N97" s="152"/>
      <c r="O97" s="152"/>
      <c r="P97" s="114"/>
    </row>
    <row r="98" spans="3:16">
      <c r="C98" s="114"/>
      <c r="D98" s="114" t="s">
        <v>609</v>
      </c>
      <c r="E98" s="112"/>
      <c r="F98" s="134"/>
      <c r="G98" s="183"/>
      <c r="H98" s="178"/>
      <c r="I98" s="152"/>
      <c r="J98" s="203"/>
      <c r="K98" s="180"/>
      <c r="L98" s="152"/>
      <c r="M98" s="152"/>
      <c r="N98" s="152"/>
      <c r="O98" s="152"/>
      <c r="P98" s="114"/>
    </row>
    <row r="99" spans="3:16">
      <c r="C99" s="114"/>
      <c r="D99" s="153"/>
      <c r="E99" s="174" t="s">
        <v>617</v>
      </c>
      <c r="F99" s="134">
        <v>1</v>
      </c>
      <c r="G99" s="183">
        <v>14</v>
      </c>
      <c r="H99" s="226">
        <f t="shared" si="5"/>
        <v>14</v>
      </c>
      <c r="I99" s="152"/>
      <c r="J99" s="203" t="s">
        <v>639</v>
      </c>
      <c r="K99" s="152"/>
      <c r="L99" s="152"/>
      <c r="M99" s="152"/>
      <c r="N99" s="152"/>
      <c r="O99" s="152"/>
      <c r="P99" s="114"/>
    </row>
    <row r="100" spans="3:16">
      <c r="C100" s="114"/>
      <c r="D100" s="153"/>
      <c r="E100" s="174" t="s">
        <v>162</v>
      </c>
      <c r="F100" s="134">
        <v>1</v>
      </c>
      <c r="G100" s="183">
        <v>6</v>
      </c>
      <c r="H100" s="226">
        <f>G100*F100</f>
        <v>6</v>
      </c>
      <c r="I100" s="152"/>
      <c r="J100" s="203"/>
      <c r="K100" s="152"/>
      <c r="L100" s="152"/>
      <c r="M100" s="152"/>
      <c r="N100" s="152"/>
      <c r="O100" s="152"/>
      <c r="P100" s="114"/>
    </row>
    <row r="101" spans="3:16">
      <c r="C101" s="114"/>
      <c r="D101" s="153"/>
      <c r="E101" s="174" t="s">
        <v>164</v>
      </c>
      <c r="F101" s="134">
        <v>1</v>
      </c>
      <c r="G101" s="183">
        <v>6</v>
      </c>
      <c r="H101" s="226">
        <v>6</v>
      </c>
      <c r="I101" s="152"/>
      <c r="J101" s="203"/>
      <c r="K101" s="152"/>
      <c r="L101" s="152"/>
      <c r="M101" s="152"/>
      <c r="N101" s="152"/>
      <c r="O101" s="152"/>
      <c r="P101" s="114"/>
    </row>
    <row r="102" spans="3:16">
      <c r="C102" s="114"/>
      <c r="D102" s="153"/>
      <c r="E102" s="174" t="s">
        <v>640</v>
      </c>
      <c r="F102" s="134">
        <v>1</v>
      </c>
      <c r="G102" s="183">
        <v>16</v>
      </c>
      <c r="H102" s="178" t="s">
        <v>402</v>
      </c>
      <c r="I102" s="152"/>
      <c r="J102" s="203" t="s">
        <v>641</v>
      </c>
      <c r="K102" s="152"/>
      <c r="L102" s="152"/>
      <c r="M102" s="152"/>
      <c r="N102" s="152"/>
      <c r="O102" s="152"/>
      <c r="P102" s="114"/>
    </row>
    <row r="103" spans="3:16">
      <c r="C103" s="114"/>
      <c r="D103" s="116"/>
      <c r="E103" s="174" t="s">
        <v>642</v>
      </c>
      <c r="F103" s="134">
        <v>1</v>
      </c>
      <c r="G103" s="183">
        <v>6</v>
      </c>
      <c r="H103" s="226" t="s">
        <v>402</v>
      </c>
      <c r="I103" s="152"/>
      <c r="J103" s="203" t="s">
        <v>643</v>
      </c>
      <c r="K103" s="152"/>
      <c r="L103" s="152"/>
      <c r="M103" s="152"/>
      <c r="N103" s="152"/>
      <c r="O103" s="152"/>
      <c r="P103" s="114"/>
    </row>
    <row r="104" spans="3:16">
      <c r="C104" s="114"/>
      <c r="D104" s="116"/>
      <c r="E104" s="174" t="s">
        <v>644</v>
      </c>
      <c r="F104" s="134">
        <v>1</v>
      </c>
      <c r="G104" s="183">
        <v>16</v>
      </c>
      <c r="H104" s="226" t="s">
        <v>402</v>
      </c>
      <c r="I104" s="152"/>
      <c r="J104" s="203" t="s">
        <v>645</v>
      </c>
      <c r="K104" s="152"/>
      <c r="L104" s="152"/>
      <c r="M104" s="152"/>
      <c r="N104" s="152"/>
      <c r="O104" s="152"/>
      <c r="P104" s="114"/>
    </row>
    <row r="105" spans="3:16">
      <c r="C105" s="114"/>
      <c r="D105" s="72" t="s">
        <v>605</v>
      </c>
      <c r="E105" s="112"/>
      <c r="F105" s="63"/>
      <c r="G105" s="59"/>
      <c r="H105" s="178"/>
      <c r="I105" s="63"/>
      <c r="J105" s="176"/>
      <c r="K105" s="176"/>
      <c r="L105" s="114"/>
      <c r="M105" s="114"/>
      <c r="N105" s="114"/>
      <c r="O105" s="114"/>
      <c r="P105" s="114"/>
    </row>
    <row r="106" spans="3:16">
      <c r="C106" s="114"/>
      <c r="D106" s="153"/>
      <c r="E106" s="174" t="s">
        <v>528</v>
      </c>
      <c r="F106" s="134">
        <v>1</v>
      </c>
      <c r="G106" s="183">
        <v>2</v>
      </c>
      <c r="H106" s="178">
        <f>G106*F106</f>
        <v>2</v>
      </c>
      <c r="I106" s="152"/>
      <c r="J106" s="203"/>
      <c r="K106" s="152"/>
      <c r="L106" s="152"/>
      <c r="M106" s="152"/>
      <c r="N106" s="152"/>
      <c r="O106" s="152"/>
      <c r="P106" s="114"/>
    </row>
    <row r="107" spans="3:16">
      <c r="C107" s="114"/>
      <c r="D107" s="116"/>
      <c r="E107" s="174" t="s">
        <v>606</v>
      </c>
      <c r="F107" s="134">
        <v>1</v>
      </c>
      <c r="G107" s="183">
        <v>20</v>
      </c>
      <c r="H107" s="178">
        <f>G107*F107</f>
        <v>20</v>
      </c>
      <c r="I107" s="152"/>
      <c r="J107" s="203" t="s">
        <v>646</v>
      </c>
      <c r="K107" s="152"/>
      <c r="L107" s="152"/>
      <c r="M107" s="152"/>
      <c r="N107" s="152"/>
      <c r="O107" s="152"/>
      <c r="P107" s="114"/>
    </row>
    <row r="108" spans="3:16">
      <c r="C108" s="2"/>
      <c r="D108" s="2"/>
      <c r="E108" s="22"/>
      <c r="F108" s="57"/>
      <c r="G108" s="57"/>
      <c r="H108" s="57"/>
      <c r="I108" s="64"/>
      <c r="J108" s="54"/>
      <c r="K108" s="3"/>
      <c r="L108" s="57"/>
      <c r="M108" s="49"/>
      <c r="N108" s="50"/>
      <c r="O108" s="50"/>
      <c r="P108" s="50"/>
    </row>
  </sheetData>
  <mergeCells count="2">
    <mergeCell ref="C6:P6"/>
    <mergeCell ref="D7:P11"/>
  </mergeCells>
  <phoneticPr fontId="25" type="noConversion"/>
  <hyperlinks>
    <hyperlink ref="C4" location="Synthese!A1" display="Retour prédimensionnement" xr:uid="{72F7DF64-4E94-4BC0-8712-C673CB6AE595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067F-5163-4080-86A2-0AE2D7298A6F}">
  <sheetPr>
    <tabColor rgb="FF99FFCC"/>
  </sheetPr>
  <dimension ref="B1:AU75"/>
  <sheetViews>
    <sheetView showGridLines="0" topLeftCell="A13" zoomScale="81" zoomScaleNormal="90" workbookViewId="0">
      <selection activeCell="E68" sqref="E68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39" style="6" customWidth="1"/>
    <col min="6" max="7" width="6.85546875" style="60" customWidth="1"/>
    <col min="8" max="8" width="9.7109375" style="60" customWidth="1"/>
    <col min="9" max="9" width="10.5703125" style="60" customWidth="1"/>
    <col min="10" max="10" width="35.42578125" style="205" customWidth="1"/>
    <col min="11" max="11" width="14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F1" s="105"/>
      <c r="G1" s="181"/>
      <c r="H1" s="105"/>
      <c r="I1" s="105"/>
      <c r="J1" s="204"/>
      <c r="K1" s="105"/>
      <c r="P1" s="104" t="s">
        <v>109</v>
      </c>
    </row>
    <row r="2" spans="2:18" ht="18.75">
      <c r="B2" s="9"/>
      <c r="C2" s="9" t="s">
        <v>0</v>
      </c>
      <c r="P2" s="70"/>
    </row>
    <row r="4" spans="2:18">
      <c r="C4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 ht="47.25" customHeight="1">
      <c r="C7" s="13"/>
      <c r="D7" s="402" t="s">
        <v>913</v>
      </c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4"/>
    </row>
    <row r="8" spans="2:18">
      <c r="C8" s="1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404"/>
    </row>
    <row r="9" spans="2:18">
      <c r="C9" s="13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4"/>
      <c r="R9" s="14"/>
    </row>
    <row r="10" spans="2:18">
      <c r="C10" s="1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4"/>
    </row>
    <row r="11" spans="2:18" ht="15.75" thickBot="1">
      <c r="C11" s="1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6"/>
    </row>
    <row r="13" spans="2:18" s="1" customFormat="1" ht="49.7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475</v>
      </c>
      <c r="I13" s="56" t="s">
        <v>388</v>
      </c>
      <c r="J13" s="206" t="s">
        <v>390</v>
      </c>
      <c r="K13" s="17" t="s">
        <v>476</v>
      </c>
      <c r="L13" s="16" t="s">
        <v>477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>
      <c r="C14" s="2"/>
      <c r="D14" s="2"/>
      <c r="E14" s="22"/>
      <c r="F14" s="64"/>
      <c r="G14" s="64"/>
      <c r="H14" s="64"/>
      <c r="I14" s="61">
        <f>SUM(I16)</f>
        <v>400</v>
      </c>
      <c r="J14" s="54"/>
      <c r="K14" s="111"/>
      <c r="L14" s="61">
        <f>SUM(L16)</f>
        <v>600</v>
      </c>
      <c r="M14" s="37"/>
      <c r="N14" s="38"/>
      <c r="O14" s="38"/>
      <c r="P14" s="38"/>
    </row>
    <row r="15" spans="2:18" ht="7.5" customHeight="1">
      <c r="L15" s="55"/>
      <c r="M15" s="35"/>
      <c r="N15" s="36"/>
      <c r="O15" s="36"/>
      <c r="P15" s="36"/>
    </row>
    <row r="16" spans="2:18">
      <c r="C16" s="23" t="s">
        <v>109</v>
      </c>
      <c r="D16" s="24"/>
      <c r="E16" s="25"/>
      <c r="F16" s="182"/>
      <c r="G16" s="182"/>
      <c r="H16" s="182"/>
      <c r="I16" s="62">
        <f>SUM(I17:I71)</f>
        <v>400</v>
      </c>
      <c r="J16" s="53"/>
      <c r="K16" s="66">
        <v>1.5</v>
      </c>
      <c r="L16" s="62">
        <f>K16*I16</f>
        <v>600</v>
      </c>
      <c r="M16" s="26"/>
      <c r="N16" s="27"/>
      <c r="O16" s="27"/>
      <c r="P16" s="27"/>
    </row>
    <row r="17" spans="3:16">
      <c r="C17" s="158" t="s">
        <v>647</v>
      </c>
      <c r="D17" s="158"/>
      <c r="E17" s="158"/>
      <c r="F17" s="159"/>
      <c r="G17" s="159"/>
      <c r="H17" s="355">
        <f t="shared" ref="H17" si="0">G17*F17</f>
        <v>0</v>
      </c>
      <c r="I17" s="161">
        <f>SUM(H19:H36)</f>
        <v>176</v>
      </c>
      <c r="J17" s="161"/>
      <c r="K17" s="162">
        <v>1.5</v>
      </c>
      <c r="L17" s="163">
        <f>K17*I17</f>
        <v>264</v>
      </c>
      <c r="M17" s="164"/>
      <c r="N17" s="165"/>
      <c r="O17" s="165"/>
      <c r="P17" s="165"/>
    </row>
    <row r="18" spans="3:16">
      <c r="C18" s="114"/>
      <c r="D18" s="72" t="s">
        <v>648</v>
      </c>
      <c r="E18" s="112"/>
      <c r="F18" s="134"/>
      <c r="G18" s="183"/>
      <c r="H18" s="178"/>
      <c r="I18" s="152"/>
      <c r="J18" s="203"/>
      <c r="K18" s="152"/>
      <c r="L18" s="134"/>
      <c r="M18" s="183"/>
      <c r="N18" s="178"/>
      <c r="O18" s="152"/>
      <c r="P18" s="152"/>
    </row>
    <row r="19" spans="3:16" s="86" customFormat="1">
      <c r="C19" s="237"/>
      <c r="D19" s="248"/>
      <c r="E19" s="239" t="s">
        <v>649</v>
      </c>
      <c r="F19" s="240">
        <v>1</v>
      </c>
      <c r="G19" s="241">
        <v>30</v>
      </c>
      <c r="H19" s="242">
        <f t="shared" ref="H19:H26" si="1">F19*G19</f>
        <v>30</v>
      </c>
      <c r="I19" s="243"/>
      <c r="J19" s="236" t="s">
        <v>650</v>
      </c>
      <c r="K19" s="243"/>
      <c r="L19" s="243"/>
      <c r="M19" s="243"/>
      <c r="N19" s="243"/>
      <c r="O19" s="243"/>
      <c r="P19" s="237"/>
    </row>
    <row r="20" spans="3:16">
      <c r="C20" s="114"/>
      <c r="D20" s="116"/>
      <c r="E20" s="174" t="s">
        <v>651</v>
      </c>
      <c r="F20" s="134">
        <v>1</v>
      </c>
      <c r="G20" s="183">
        <f>8*1.5</f>
        <v>12</v>
      </c>
      <c r="H20" s="226">
        <f t="shared" si="1"/>
        <v>12</v>
      </c>
      <c r="I20" s="152"/>
      <c r="J20" s="203" t="s">
        <v>652</v>
      </c>
      <c r="K20" s="152" t="s">
        <v>2</v>
      </c>
      <c r="L20" s="152"/>
      <c r="M20" s="152"/>
      <c r="N20" s="152"/>
      <c r="O20" s="152"/>
      <c r="P20" s="114"/>
    </row>
    <row r="21" spans="3:16" s="86" customFormat="1">
      <c r="C21" s="237"/>
      <c r="D21" s="353"/>
      <c r="E21" s="319" t="s">
        <v>653</v>
      </c>
      <c r="F21" s="240">
        <v>1</v>
      </c>
      <c r="G21" s="241">
        <v>30</v>
      </c>
      <c r="H21" s="242">
        <f t="shared" si="1"/>
        <v>30</v>
      </c>
      <c r="I21" s="243"/>
      <c r="J21" s="236" t="s">
        <v>654</v>
      </c>
      <c r="K21" s="247"/>
      <c r="L21" s="243"/>
      <c r="M21" s="243"/>
      <c r="N21" s="243"/>
      <c r="O21" s="247"/>
      <c r="P21" s="237"/>
    </row>
    <row r="22" spans="3:16" s="86" customFormat="1">
      <c r="C22" s="237"/>
      <c r="D22" s="237"/>
      <c r="E22" s="245" t="s">
        <v>655</v>
      </c>
      <c r="F22" s="240">
        <v>2</v>
      </c>
      <c r="G22" s="241">
        <v>3</v>
      </c>
      <c r="H22" s="242">
        <f t="shared" si="1"/>
        <v>6</v>
      </c>
      <c r="I22" s="243"/>
      <c r="J22" s="236"/>
      <c r="K22" s="247"/>
      <c r="L22" s="243"/>
      <c r="M22" s="243"/>
      <c r="N22" s="243"/>
      <c r="O22" s="247"/>
      <c r="P22" s="237"/>
    </row>
    <row r="23" spans="3:16" s="86" customFormat="1">
      <c r="C23" s="237"/>
      <c r="D23" s="244" t="s">
        <v>600</v>
      </c>
      <c r="E23" s="245"/>
      <c r="F23" s="246"/>
      <c r="G23" s="241"/>
      <c r="H23" s="242"/>
      <c r="I23" s="243"/>
      <c r="J23" s="236"/>
      <c r="K23" s="247"/>
      <c r="L23" s="243"/>
      <c r="M23" s="243"/>
      <c r="N23" s="243"/>
      <c r="O23" s="247"/>
      <c r="P23" s="237"/>
    </row>
    <row r="24" spans="3:16" s="86" customFormat="1">
      <c r="C24" s="237"/>
      <c r="D24" s="248"/>
      <c r="E24" s="239" t="s">
        <v>656</v>
      </c>
      <c r="F24" s="240">
        <v>1</v>
      </c>
      <c r="G24" s="241">
        <v>16</v>
      </c>
      <c r="H24" s="242">
        <f t="shared" si="1"/>
        <v>16</v>
      </c>
      <c r="I24" s="243"/>
      <c r="J24" s="236" t="s">
        <v>446</v>
      </c>
      <c r="K24" s="243"/>
      <c r="L24" s="243"/>
      <c r="M24" s="243"/>
      <c r="N24" s="243"/>
      <c r="O24" s="243"/>
      <c r="P24" s="237"/>
    </row>
    <row r="25" spans="3:16" s="86" customFormat="1">
      <c r="C25" s="237"/>
      <c r="D25" s="318"/>
      <c r="E25" s="319" t="s">
        <v>657</v>
      </c>
      <c r="F25" s="246">
        <v>1</v>
      </c>
      <c r="G25" s="241">
        <v>12</v>
      </c>
      <c r="H25" s="246">
        <f t="shared" si="1"/>
        <v>12</v>
      </c>
      <c r="I25" s="243"/>
      <c r="J25" s="236" t="s">
        <v>560</v>
      </c>
      <c r="K25" s="247"/>
      <c r="L25" s="243"/>
      <c r="M25" s="243"/>
      <c r="N25" s="243"/>
      <c r="O25" s="247"/>
      <c r="P25" s="237"/>
    </row>
    <row r="26" spans="3:16">
      <c r="C26" s="114"/>
      <c r="D26" s="177"/>
      <c r="E26" s="175" t="s">
        <v>658</v>
      </c>
      <c r="F26" s="85">
        <v>1</v>
      </c>
      <c r="G26" s="183">
        <v>10</v>
      </c>
      <c r="H26" s="85">
        <f t="shared" si="1"/>
        <v>10</v>
      </c>
      <c r="I26" s="152"/>
      <c r="J26" s="203"/>
      <c r="K26" s="180"/>
      <c r="L26" s="152"/>
      <c r="M26" s="152"/>
      <c r="N26" s="152"/>
      <c r="O26" s="180"/>
      <c r="P26" s="114"/>
    </row>
    <row r="27" spans="3:16" s="86" customFormat="1">
      <c r="C27" s="237"/>
      <c r="D27" s="318"/>
      <c r="E27" s="319" t="s">
        <v>659</v>
      </c>
      <c r="F27" s="246">
        <v>1</v>
      </c>
      <c r="G27" s="241">
        <v>12</v>
      </c>
      <c r="H27" s="246">
        <f t="shared" ref="H27" si="2">F27*G27</f>
        <v>12</v>
      </c>
      <c r="I27" s="243"/>
      <c r="J27" s="236" t="s">
        <v>660</v>
      </c>
      <c r="K27" s="247"/>
      <c r="L27" s="243"/>
      <c r="M27" s="243"/>
      <c r="N27" s="243"/>
      <c r="O27" s="247"/>
      <c r="P27" s="237"/>
    </row>
    <row r="28" spans="3:16" s="86" customFormat="1">
      <c r="C28" s="237"/>
      <c r="D28" s="244" t="s">
        <v>661</v>
      </c>
      <c r="E28" s="245"/>
      <c r="F28" s="246"/>
      <c r="G28" s="241"/>
      <c r="H28" s="242"/>
      <c r="I28" s="243"/>
      <c r="J28" s="236"/>
      <c r="K28" s="247"/>
      <c r="L28" s="243"/>
      <c r="M28" s="243"/>
      <c r="N28" s="243"/>
      <c r="O28" s="247"/>
      <c r="P28" s="237"/>
    </row>
    <row r="29" spans="3:16" s="86" customFormat="1">
      <c r="C29" s="237"/>
      <c r="D29" s="296"/>
      <c r="E29" s="239" t="s">
        <v>157</v>
      </c>
      <c r="F29" s="240">
        <v>1</v>
      </c>
      <c r="G29" s="241">
        <v>18</v>
      </c>
      <c r="H29" s="242">
        <f>F29*G29</f>
        <v>18</v>
      </c>
      <c r="I29" s="243"/>
      <c r="J29" s="236"/>
      <c r="K29" s="243"/>
      <c r="L29" s="243"/>
      <c r="M29" s="243"/>
      <c r="N29" s="243"/>
      <c r="O29" s="243"/>
      <c r="P29" s="237"/>
    </row>
    <row r="30" spans="3:16" s="86" customFormat="1">
      <c r="C30" s="237"/>
      <c r="D30" s="248"/>
      <c r="E30" s="239" t="s">
        <v>253</v>
      </c>
      <c r="F30" s="240">
        <v>2</v>
      </c>
      <c r="G30" s="241">
        <v>2</v>
      </c>
      <c r="H30" s="242">
        <f>F30*G30</f>
        <v>4</v>
      </c>
      <c r="I30" s="243"/>
      <c r="J30" s="236"/>
      <c r="K30" s="243"/>
      <c r="L30" s="243"/>
      <c r="M30" s="243"/>
      <c r="N30" s="243"/>
      <c r="O30" s="243"/>
      <c r="P30" s="237"/>
    </row>
    <row r="31" spans="3:16" s="86" customFormat="1">
      <c r="C31" s="237"/>
      <c r="D31" s="244" t="s">
        <v>662</v>
      </c>
      <c r="E31" s="245"/>
      <c r="F31" s="246"/>
      <c r="G31" s="241"/>
      <c r="H31" s="242"/>
      <c r="I31" s="243"/>
      <c r="J31" s="236"/>
      <c r="K31" s="247"/>
      <c r="L31" s="243"/>
      <c r="M31" s="243"/>
      <c r="N31" s="243"/>
      <c r="O31" s="247"/>
      <c r="P31" s="237"/>
    </row>
    <row r="32" spans="3:16" s="86" customFormat="1">
      <c r="C32" s="237"/>
      <c r="D32" s="248"/>
      <c r="E32" s="239" t="s">
        <v>663</v>
      </c>
      <c r="F32" s="240">
        <v>1</v>
      </c>
      <c r="G32" s="241">
        <v>12</v>
      </c>
      <c r="H32" s="242">
        <f>F32*G32</f>
        <v>12</v>
      </c>
      <c r="I32" s="243"/>
      <c r="J32" s="236" t="s">
        <v>664</v>
      </c>
      <c r="K32" s="243"/>
      <c r="L32" s="243"/>
      <c r="M32" s="243"/>
      <c r="N32" s="243"/>
      <c r="O32" s="247"/>
      <c r="P32" s="237"/>
    </row>
    <row r="33" spans="3:47" s="86" customFormat="1">
      <c r="C33" s="237"/>
      <c r="D33" s="248"/>
      <c r="E33" s="239" t="s">
        <v>665</v>
      </c>
      <c r="F33" s="240">
        <v>1</v>
      </c>
      <c r="G33" s="241">
        <v>8</v>
      </c>
      <c r="H33" s="242">
        <f>F33*G33</f>
        <v>8</v>
      </c>
      <c r="I33" s="243"/>
      <c r="J33" s="236" t="s">
        <v>666</v>
      </c>
      <c r="K33" s="243"/>
      <c r="L33" s="243"/>
      <c r="M33" s="243"/>
      <c r="N33" s="243"/>
      <c r="O33" s="247"/>
      <c r="P33" s="237"/>
    </row>
    <row r="34" spans="3:47" s="86" customFormat="1">
      <c r="C34" s="237"/>
      <c r="D34" s="248"/>
      <c r="E34" s="239" t="s">
        <v>168</v>
      </c>
      <c r="F34" s="240">
        <v>1</v>
      </c>
      <c r="G34" s="241">
        <v>6</v>
      </c>
      <c r="H34" s="242">
        <f>F34*G34</f>
        <v>6</v>
      </c>
      <c r="I34" s="243"/>
      <c r="J34" s="236"/>
      <c r="K34" s="243"/>
      <c r="L34" s="243"/>
      <c r="M34" s="243"/>
      <c r="N34" s="243"/>
      <c r="O34" s="247"/>
      <c r="P34" s="237"/>
    </row>
    <row r="35" spans="3:47" s="236" customFormat="1">
      <c r="E35" s="245" t="s">
        <v>667</v>
      </c>
      <c r="F35" s="240">
        <v>1</v>
      </c>
      <c r="G35" s="241">
        <v>12</v>
      </c>
      <c r="H35" s="242" t="s">
        <v>402</v>
      </c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</row>
    <row r="36" spans="3:47">
      <c r="C36" s="72"/>
      <c r="D36" s="72"/>
      <c r="F36" s="85"/>
      <c r="G36" s="85"/>
      <c r="H36" s="179"/>
      <c r="I36" s="35"/>
      <c r="J36" s="52"/>
      <c r="K36" s="35"/>
      <c r="L36" s="35"/>
      <c r="M36" s="35"/>
      <c r="N36" s="35"/>
      <c r="O36" s="35"/>
      <c r="P36" s="72"/>
    </row>
    <row r="37" spans="3:47">
      <c r="C37" s="158" t="s">
        <v>668</v>
      </c>
      <c r="D37" s="158"/>
      <c r="E37" s="158"/>
      <c r="F37" s="159"/>
      <c r="G37" s="159"/>
      <c r="H37" s="355">
        <f t="shared" ref="H37" si="3">G37*F37</f>
        <v>0</v>
      </c>
      <c r="I37" s="161">
        <f>SUM(H38:H56)</f>
        <v>139</v>
      </c>
      <c r="J37" s="161"/>
      <c r="K37" s="162">
        <v>1.5</v>
      </c>
      <c r="L37" s="163">
        <f>K37*I37</f>
        <v>208.5</v>
      </c>
      <c r="M37" s="164"/>
      <c r="N37" s="165"/>
      <c r="O37" s="165"/>
      <c r="P37" s="165"/>
    </row>
    <row r="38" spans="3:47">
      <c r="C38" s="114"/>
      <c r="D38" s="72" t="s">
        <v>669</v>
      </c>
      <c r="E38" s="175"/>
      <c r="F38" s="1"/>
      <c r="G38" s="183"/>
      <c r="H38" s="178"/>
      <c r="I38" s="152"/>
      <c r="J38" s="203"/>
      <c r="K38" s="147"/>
      <c r="L38" s="145"/>
      <c r="M38" s="152"/>
      <c r="N38" s="152"/>
      <c r="O38" s="147"/>
      <c r="P38" s="145"/>
    </row>
    <row r="39" spans="3:47" s="86" customFormat="1">
      <c r="C39" s="237"/>
      <c r="D39" s="244"/>
      <c r="E39" s="319" t="s">
        <v>670</v>
      </c>
      <c r="F39" s="311">
        <v>1</v>
      </c>
      <c r="G39" s="241"/>
      <c r="H39" s="242" t="s">
        <v>402</v>
      </c>
      <c r="I39" s="243"/>
      <c r="J39" s="236" t="s">
        <v>671</v>
      </c>
      <c r="K39" s="302"/>
      <c r="L39" s="303"/>
      <c r="M39" s="243"/>
      <c r="N39" s="243"/>
      <c r="O39" s="302"/>
      <c r="P39" s="354"/>
    </row>
    <row r="40" spans="3:47" s="86" customFormat="1">
      <c r="C40" s="237"/>
      <c r="D40" s="296"/>
      <c r="E40" s="239" t="str">
        <f t="shared" ref="E40:E42" si="4">VLOOKUP(M40,Local_Type,2,FALSE)</f>
        <v>Salle de radiologie conventionnelle</v>
      </c>
      <c r="F40" s="240">
        <v>2</v>
      </c>
      <c r="G40" s="241">
        <f t="shared" ref="G40" si="5">O40</f>
        <v>30</v>
      </c>
      <c r="H40" s="242">
        <f>G40*F40</f>
        <v>60</v>
      </c>
      <c r="I40" s="243"/>
      <c r="J40" s="236"/>
      <c r="K40" s="243"/>
      <c r="L40" s="243"/>
      <c r="M40" s="243" t="s">
        <v>110</v>
      </c>
      <c r="N40" s="243">
        <v>2</v>
      </c>
      <c r="O40" s="243">
        <f t="shared" ref="O40" si="6">IF(VLOOKUP(M40,Local_Type,5,FALSE)=0,VLOOKUP(M40,Local_Type,3,FALSE),VLOOKUP(M40,Local_Type,5,FALSE)*N40)</f>
        <v>30</v>
      </c>
      <c r="P40" s="237"/>
    </row>
    <row r="41" spans="3:47" s="86" customFormat="1">
      <c r="C41" s="237"/>
      <c r="D41" s="248"/>
      <c r="E41" s="239" t="str">
        <f t="shared" si="4"/>
        <v>Cabine de déshabillage</v>
      </c>
      <c r="F41" s="240">
        <v>2</v>
      </c>
      <c r="G41" s="241">
        <f>O41</f>
        <v>2</v>
      </c>
      <c r="H41" s="242">
        <f>G41*F41</f>
        <v>4</v>
      </c>
      <c r="I41" s="243"/>
      <c r="J41" s="236"/>
      <c r="K41" s="243"/>
      <c r="L41" s="243"/>
      <c r="M41" s="243" t="s">
        <v>310</v>
      </c>
      <c r="N41" s="243">
        <v>1</v>
      </c>
      <c r="O41" s="243">
        <f>IF(VLOOKUP(M41,Local_Type,5,FALSE)=0,VLOOKUP(M41,Local_Type,3,FALSE),VLOOKUP(M41,Local_Type,5,FALSE)*N41)</f>
        <v>2</v>
      </c>
      <c r="P41" s="237"/>
    </row>
    <row r="42" spans="3:47" s="86" customFormat="1">
      <c r="C42" s="237"/>
      <c r="D42" s="296"/>
      <c r="E42" s="239" t="str">
        <f t="shared" si="4"/>
        <v>Cabine de déshabillage PMR</v>
      </c>
      <c r="F42" s="240">
        <v>2</v>
      </c>
      <c r="G42" s="241">
        <f>O42</f>
        <v>3</v>
      </c>
      <c r="H42" s="242">
        <f t="shared" ref="H42:H50" si="7">G42*F42</f>
        <v>6</v>
      </c>
      <c r="I42" s="243"/>
      <c r="J42" s="236"/>
      <c r="K42" s="243"/>
      <c r="L42" s="243"/>
      <c r="M42" s="243" t="s">
        <v>312</v>
      </c>
      <c r="N42" s="243">
        <v>1</v>
      </c>
      <c r="O42" s="243">
        <f>IF(VLOOKUP(M42,Local_Type,5,FALSE)=0,VLOOKUP(M42,Local_Type,3,FALSE),VLOOKUP(M42,Local_Type,5,FALSE)*N42)</f>
        <v>3</v>
      </c>
      <c r="P42" s="237"/>
    </row>
    <row r="43" spans="3:47" s="86" customFormat="1">
      <c r="C43" s="237"/>
      <c r="D43" s="238"/>
      <c r="E43" s="319" t="s">
        <v>672</v>
      </c>
      <c r="F43" s="246">
        <v>1</v>
      </c>
      <c r="G43" s="241">
        <v>8</v>
      </c>
      <c r="H43" s="429">
        <f>G43*F43</f>
        <v>8</v>
      </c>
      <c r="I43" s="243"/>
      <c r="J43" s="236" t="s">
        <v>673</v>
      </c>
      <c r="K43" s="247"/>
      <c r="L43" s="243"/>
      <c r="M43" s="243"/>
      <c r="N43" s="243"/>
      <c r="O43" s="247"/>
      <c r="P43" s="237"/>
    </row>
    <row r="44" spans="3:47" s="86" customFormat="1">
      <c r="C44" s="237"/>
      <c r="D44" s="238"/>
      <c r="E44" s="319" t="s">
        <v>674</v>
      </c>
      <c r="F44" s="246">
        <v>1</v>
      </c>
      <c r="G44" s="241">
        <v>3</v>
      </c>
      <c r="H44" s="242">
        <f t="shared" si="7"/>
        <v>3</v>
      </c>
      <c r="I44" s="243"/>
      <c r="J44" s="236"/>
      <c r="K44" s="247"/>
      <c r="L44" s="243"/>
      <c r="M44" s="243"/>
      <c r="N44" s="243"/>
      <c r="O44" s="247"/>
      <c r="P44" s="237"/>
    </row>
    <row r="45" spans="3:47" s="86" customFormat="1">
      <c r="C45" s="237"/>
      <c r="D45" s="244" t="s">
        <v>675</v>
      </c>
      <c r="E45" s="319"/>
      <c r="F45" s="311"/>
      <c r="G45" s="241"/>
      <c r="H45" s="242"/>
      <c r="I45" s="243"/>
      <c r="J45" s="236"/>
      <c r="K45" s="302"/>
      <c r="L45" s="303"/>
      <c r="M45" s="243"/>
      <c r="N45" s="243"/>
      <c r="O45" s="302"/>
      <c r="P45" s="303"/>
    </row>
    <row r="46" spans="3:47" s="86" customFormat="1">
      <c r="C46" s="237"/>
      <c r="D46" s="244"/>
      <c r="E46" s="319" t="s">
        <v>670</v>
      </c>
      <c r="F46" s="311">
        <v>1</v>
      </c>
      <c r="G46" s="241"/>
      <c r="H46" s="242" t="s">
        <v>402</v>
      </c>
      <c r="I46" s="243"/>
      <c r="J46" s="236" t="s">
        <v>671</v>
      </c>
      <c r="K46" s="302"/>
      <c r="L46" s="303"/>
      <c r="M46" s="243"/>
      <c r="N46" s="243"/>
      <c r="O46" s="302"/>
      <c r="P46" s="354"/>
    </row>
    <row r="47" spans="3:47" s="86" customFormat="1">
      <c r="C47" s="237"/>
      <c r="D47" s="296"/>
      <c r="E47" s="239" t="str">
        <f>VLOOKUP(M47,Local_Type,2,FALSE)</f>
        <v>Echographie</v>
      </c>
      <c r="F47" s="240">
        <v>1</v>
      </c>
      <c r="G47" s="241">
        <v>12</v>
      </c>
      <c r="H47" s="242">
        <f>G47*F47</f>
        <v>12</v>
      </c>
      <c r="I47" s="243"/>
      <c r="J47" s="236" t="s">
        <v>676</v>
      </c>
      <c r="K47" s="243"/>
      <c r="L47" s="243"/>
      <c r="M47" s="243" t="s">
        <v>114</v>
      </c>
      <c r="N47" s="243">
        <v>1</v>
      </c>
      <c r="O47" s="243">
        <f t="shared" ref="O47" si="8">IF(VLOOKUP(M47,Local_Type,5,FALSE)=0,VLOOKUP(M47,Local_Type,3,FALSE),VLOOKUP(M47,Local_Type,5,FALSE)*N47)</f>
        <v>15</v>
      </c>
      <c r="P47" s="237"/>
    </row>
    <row r="48" spans="3:47" s="86" customFormat="1">
      <c r="C48" s="237"/>
      <c r="D48" s="296"/>
      <c r="E48" s="239" t="str">
        <f t="shared" ref="E48" si="9">VLOOKUP(M48,Local_Type,2,FALSE)</f>
        <v>Cabine de déshabillage PMR</v>
      </c>
      <c r="F48" s="240">
        <v>1</v>
      </c>
      <c r="G48" s="241">
        <f>O48</f>
        <v>3</v>
      </c>
      <c r="H48" s="242">
        <f t="shared" si="7"/>
        <v>3</v>
      </c>
      <c r="I48" s="243"/>
      <c r="J48" s="236"/>
      <c r="K48" s="243"/>
      <c r="L48" s="243"/>
      <c r="M48" s="243" t="s">
        <v>312</v>
      </c>
      <c r="N48" s="243">
        <v>1</v>
      </c>
      <c r="O48" s="243">
        <f>IF(VLOOKUP(M48,Local_Type,5,FALSE)=0,VLOOKUP(M48,Local_Type,3,FALSE),VLOOKUP(M48,Local_Type,5,FALSE)*N48)</f>
        <v>3</v>
      </c>
      <c r="P48" s="237"/>
    </row>
    <row r="49" spans="3:16" s="86" customFormat="1">
      <c r="C49" s="237"/>
      <c r="D49" s="237"/>
      <c r="E49" s="245" t="s">
        <v>166</v>
      </c>
      <c r="F49" s="240">
        <v>1</v>
      </c>
      <c r="G49" s="241">
        <v>5</v>
      </c>
      <c r="H49" s="242">
        <f t="shared" si="7"/>
        <v>5</v>
      </c>
      <c r="I49" s="243"/>
      <c r="J49" s="236"/>
      <c r="K49" s="247"/>
      <c r="L49" s="243"/>
      <c r="M49" s="243"/>
      <c r="N49" s="243"/>
      <c r="O49" s="247"/>
      <c r="P49" s="237"/>
    </row>
    <row r="50" spans="3:16" s="86" customFormat="1">
      <c r="C50" s="237"/>
      <c r="D50" s="238"/>
      <c r="E50" s="319" t="s">
        <v>674</v>
      </c>
      <c r="F50" s="246">
        <v>1</v>
      </c>
      <c r="G50" s="241">
        <v>3</v>
      </c>
      <c r="H50" s="242">
        <f t="shared" si="7"/>
        <v>3</v>
      </c>
      <c r="I50" s="243"/>
      <c r="J50" s="236"/>
      <c r="K50" s="247"/>
      <c r="L50" s="243"/>
      <c r="M50" s="243"/>
      <c r="N50" s="243"/>
      <c r="O50" s="247"/>
      <c r="P50" s="237"/>
    </row>
    <row r="51" spans="3:16" s="86" customFormat="1">
      <c r="C51" s="237"/>
      <c r="D51" s="244" t="s">
        <v>677</v>
      </c>
      <c r="E51" s="319"/>
      <c r="F51" s="311"/>
      <c r="G51" s="241"/>
      <c r="H51" s="242"/>
      <c r="I51" s="243"/>
      <c r="J51" s="236"/>
      <c r="K51" s="302"/>
      <c r="L51" s="303"/>
      <c r="M51" s="243"/>
      <c r="N51" s="243"/>
      <c r="O51" s="302"/>
      <c r="P51" s="303"/>
    </row>
    <row r="52" spans="3:16" s="86" customFormat="1">
      <c r="C52" s="237"/>
      <c r="D52" s="244"/>
      <c r="E52" s="319" t="s">
        <v>670</v>
      </c>
      <c r="F52" s="311">
        <v>1</v>
      </c>
      <c r="G52" s="241"/>
      <c r="H52" s="242" t="s">
        <v>402</v>
      </c>
      <c r="I52" s="243"/>
      <c r="J52" s="236" t="s">
        <v>671</v>
      </c>
      <c r="K52" s="302"/>
      <c r="L52" s="303"/>
      <c r="M52" s="243"/>
      <c r="N52" s="243"/>
      <c r="O52" s="302"/>
      <c r="P52" s="354"/>
    </row>
    <row r="53" spans="3:16" s="86" customFormat="1">
      <c r="C53" s="237"/>
      <c r="D53" s="296"/>
      <c r="E53" s="239" t="s">
        <v>678</v>
      </c>
      <c r="F53" s="240">
        <v>1</v>
      </c>
      <c r="G53" s="241">
        <v>28</v>
      </c>
      <c r="H53" s="317">
        <f>F53*G53</f>
        <v>28</v>
      </c>
      <c r="I53" s="243"/>
      <c r="J53" s="236" t="s">
        <v>679</v>
      </c>
      <c r="K53" s="243"/>
      <c r="L53" s="243"/>
      <c r="M53" s="243" t="s">
        <v>116</v>
      </c>
      <c r="N53" s="243">
        <v>1</v>
      </c>
      <c r="O53" s="243">
        <f>IF(VLOOKUP(M53,Local_Type,5,FALSE)=0,VLOOKUP(M53,Local_Type,3,FALSE),VLOOKUP(M53,Local_Type,5,FALSE)*N53)</f>
        <v>16</v>
      </c>
      <c r="P53" s="237"/>
    </row>
    <row r="54" spans="3:16" s="86" customFormat="1">
      <c r="C54" s="237"/>
      <c r="D54" s="296"/>
      <c r="E54" s="239" t="str">
        <f>VLOOKUP(M54,Local_Type,2,FALSE)</f>
        <v>Cabine de déshabillage PMR</v>
      </c>
      <c r="F54" s="240">
        <v>1</v>
      </c>
      <c r="G54" s="241">
        <f>O54</f>
        <v>3</v>
      </c>
      <c r="H54" s="317">
        <f t="shared" ref="H54:H55" si="10">F54*G54</f>
        <v>3</v>
      </c>
      <c r="I54" s="243"/>
      <c r="J54" s="236"/>
      <c r="K54" s="243"/>
      <c r="L54" s="243"/>
      <c r="M54" s="243" t="s">
        <v>312</v>
      </c>
      <c r="N54" s="243">
        <v>1</v>
      </c>
      <c r="O54" s="243">
        <f>IF(VLOOKUP(M54,Local_Type,5,FALSE)=0,VLOOKUP(M54,Local_Type,3,FALSE),VLOOKUP(M54,Local_Type,5,FALSE)*N54)</f>
        <v>3</v>
      </c>
      <c r="P54" s="237"/>
    </row>
    <row r="55" spans="3:16" s="86" customFormat="1">
      <c r="C55" s="237"/>
      <c r="D55" s="248"/>
      <c r="E55" s="239" t="str">
        <f>VLOOKUP(M55,Local_Type,2,FALSE)</f>
        <v>Cabine de déshabillage</v>
      </c>
      <c r="F55" s="240">
        <v>2</v>
      </c>
      <c r="G55" s="241">
        <f>O55</f>
        <v>2</v>
      </c>
      <c r="H55" s="317">
        <f t="shared" si="10"/>
        <v>4</v>
      </c>
      <c r="I55" s="243"/>
      <c r="J55" s="236"/>
      <c r="K55" s="243"/>
      <c r="L55" s="243"/>
      <c r="M55" s="243" t="s">
        <v>310</v>
      </c>
      <c r="N55" s="243">
        <v>1</v>
      </c>
      <c r="O55" s="243">
        <f>IF(VLOOKUP(M55,Local_Type,5,FALSE)=0,VLOOKUP(M55,Local_Type,3,FALSE),VLOOKUP(M55,Local_Type,5,FALSE)*N55)</f>
        <v>2</v>
      </c>
      <c r="P55" s="237"/>
    </row>
    <row r="56" spans="3:16">
      <c r="C56" s="114"/>
      <c r="D56" s="154"/>
      <c r="E56" s="175"/>
      <c r="F56" s="134"/>
      <c r="G56" s="183"/>
      <c r="H56" s="178"/>
      <c r="I56" s="152"/>
      <c r="J56" s="203"/>
      <c r="K56" s="152"/>
      <c r="L56" s="152"/>
      <c r="M56" s="152"/>
      <c r="N56" s="152"/>
      <c r="O56" s="152"/>
      <c r="P56" s="114"/>
    </row>
    <row r="57" spans="3:16">
      <c r="C57" s="158" t="s">
        <v>680</v>
      </c>
      <c r="D57" s="158"/>
      <c r="E57" s="158"/>
      <c r="F57" s="159"/>
      <c r="G57" s="159"/>
      <c r="H57" s="355"/>
      <c r="I57" s="161">
        <f>SUM(H58:H73)</f>
        <v>85</v>
      </c>
      <c r="J57" s="161"/>
      <c r="K57" s="162">
        <v>1.5</v>
      </c>
      <c r="L57" s="163">
        <f>K57*I57</f>
        <v>127.5</v>
      </c>
      <c r="M57" s="164"/>
      <c r="N57" s="165"/>
      <c r="O57" s="165"/>
      <c r="P57" s="165"/>
    </row>
    <row r="58" spans="3:16">
      <c r="C58" s="114"/>
      <c r="D58" s="72" t="s">
        <v>681</v>
      </c>
      <c r="E58" s="175"/>
      <c r="F58" s="1"/>
      <c r="G58" s="183"/>
      <c r="H58" s="178"/>
      <c r="I58" s="152"/>
      <c r="J58" s="203"/>
      <c r="K58" s="147"/>
      <c r="L58" s="145"/>
      <c r="M58" s="152"/>
      <c r="N58" s="152"/>
      <c r="O58" s="147"/>
      <c r="P58" s="145"/>
    </row>
    <row r="59" spans="3:16" s="86" customFormat="1">
      <c r="C59" s="237"/>
      <c r="D59" s="244"/>
      <c r="E59" s="319" t="s">
        <v>670</v>
      </c>
      <c r="F59" s="311">
        <v>1</v>
      </c>
      <c r="G59" s="241"/>
      <c r="H59" s="242" t="s">
        <v>402</v>
      </c>
      <c r="I59" s="243"/>
      <c r="J59" s="236" t="s">
        <v>671</v>
      </c>
      <c r="K59" s="302"/>
      <c r="L59" s="303"/>
      <c r="M59" s="243"/>
      <c r="N59" s="243"/>
      <c r="O59" s="302"/>
      <c r="P59" s="354"/>
    </row>
    <row r="60" spans="3:16">
      <c r="C60" s="114"/>
      <c r="D60" s="116"/>
      <c r="E60" s="174" t="s">
        <v>682</v>
      </c>
      <c r="F60" s="134">
        <v>1</v>
      </c>
      <c r="G60" s="183">
        <f>O60</f>
        <v>15</v>
      </c>
      <c r="H60" s="226">
        <f>G60*F60</f>
        <v>15</v>
      </c>
      <c r="I60" s="152"/>
      <c r="J60" s="203"/>
      <c r="K60" s="152"/>
      <c r="L60" s="152"/>
      <c r="M60" s="152" t="s">
        <v>270</v>
      </c>
      <c r="N60" s="152"/>
      <c r="O60" s="152">
        <f>IF(VLOOKUP(M60,Local_Type,5,FALSE)=0,VLOOKUP(M60,Local_Type,3,FALSE),VLOOKUP(M60,Local_Type,5,FALSE)*N60)</f>
        <v>15</v>
      </c>
      <c r="P60" s="114"/>
    </row>
    <row r="61" spans="3:16">
      <c r="C61" s="114"/>
      <c r="D61" s="116"/>
      <c r="E61" s="174" t="s">
        <v>681</v>
      </c>
      <c r="F61" s="134">
        <v>1</v>
      </c>
      <c r="G61" s="183">
        <f t="shared" ref="G61:G62" si="11">O61</f>
        <v>40</v>
      </c>
      <c r="H61" s="226">
        <f t="shared" ref="H61:H64" si="12">G61*F61</f>
        <v>40</v>
      </c>
      <c r="I61" s="152"/>
      <c r="J61" s="203"/>
      <c r="K61" s="152"/>
      <c r="L61" s="152"/>
      <c r="M61" s="152" t="s">
        <v>118</v>
      </c>
      <c r="N61" s="152"/>
      <c r="O61" s="152">
        <f t="shared" ref="O61:O62" si="13">IF(VLOOKUP(M61,Local_Type,5,FALSE)=0,VLOOKUP(M61,Local_Type,3,FALSE),VLOOKUP(M61,Local_Type,5,FALSE)*N61)</f>
        <v>40</v>
      </c>
      <c r="P61" s="114"/>
    </row>
    <row r="62" spans="3:16">
      <c r="C62" s="114"/>
      <c r="D62" s="154"/>
      <c r="E62" s="175" t="str">
        <f>VLOOKUP(M62,Local_Type,2,FALSE)</f>
        <v>Poste de commande</v>
      </c>
      <c r="F62" s="85">
        <v>1</v>
      </c>
      <c r="G62" s="183">
        <f t="shared" si="11"/>
        <v>10</v>
      </c>
      <c r="H62" s="226">
        <f t="shared" si="12"/>
        <v>10</v>
      </c>
      <c r="I62" s="152"/>
      <c r="J62" s="203" t="s">
        <v>683</v>
      </c>
      <c r="K62" s="180"/>
      <c r="L62" s="152"/>
      <c r="M62" s="152" t="s">
        <v>120</v>
      </c>
      <c r="N62" s="152"/>
      <c r="O62" s="180">
        <f t="shared" si="13"/>
        <v>10</v>
      </c>
      <c r="P62" s="114"/>
    </row>
    <row r="63" spans="3:16">
      <c r="C63" s="114"/>
      <c r="D63" s="72"/>
      <c r="E63" s="175" t="s">
        <v>684</v>
      </c>
      <c r="F63" s="1">
        <v>2</v>
      </c>
      <c r="G63" s="183">
        <v>4</v>
      </c>
      <c r="H63" s="226">
        <f t="shared" si="12"/>
        <v>8</v>
      </c>
      <c r="I63" s="152"/>
      <c r="J63" s="203" t="s">
        <v>685</v>
      </c>
      <c r="K63" s="147"/>
      <c r="L63" s="229"/>
      <c r="M63" s="152" t="s">
        <v>310</v>
      </c>
      <c r="N63" s="152"/>
      <c r="O63" s="147">
        <f>IF(VLOOKUP(M63,Local_Type,5,FALSE)=0,VLOOKUP(M63,Local_Type,3,FALSE),VLOOKUP(M63,Local_Type,5,FALSE)*N63)</f>
        <v>2</v>
      </c>
      <c r="P63" s="229"/>
    </row>
    <row r="64" spans="3:16">
      <c r="C64" s="114"/>
      <c r="D64" s="174"/>
      <c r="E64" s="174" t="s">
        <v>686</v>
      </c>
      <c r="F64" s="134">
        <v>1</v>
      </c>
      <c r="G64" s="183">
        <v>12</v>
      </c>
      <c r="H64" s="226">
        <f t="shared" si="12"/>
        <v>12</v>
      </c>
      <c r="I64" s="152"/>
      <c r="J64" s="203" t="s">
        <v>687</v>
      </c>
      <c r="K64" s="152"/>
      <c r="L64" s="152"/>
      <c r="M64" s="152"/>
      <c r="N64" s="152"/>
      <c r="O64" s="152"/>
      <c r="P64" s="114"/>
    </row>
    <row r="65" spans="3:16">
      <c r="C65" s="114"/>
      <c r="D65" s="153"/>
      <c r="E65" s="174"/>
      <c r="F65" s="134"/>
      <c r="G65" s="183"/>
      <c r="H65" s="226"/>
      <c r="I65" s="152"/>
      <c r="J65" s="203"/>
      <c r="K65" s="152"/>
      <c r="L65" s="152"/>
      <c r="M65" s="152"/>
      <c r="N65" s="152"/>
      <c r="O65" s="152"/>
      <c r="P65" s="114"/>
    </row>
    <row r="66" spans="3:16">
      <c r="C66" s="114"/>
      <c r="D66" s="375" t="s">
        <v>688</v>
      </c>
      <c r="E66" s="174"/>
      <c r="F66" s="134"/>
      <c r="G66" s="183"/>
      <c r="H66" s="226"/>
      <c r="I66" s="152"/>
      <c r="J66" s="203"/>
      <c r="K66" s="152"/>
      <c r="L66" s="152"/>
      <c r="M66" s="152"/>
      <c r="N66" s="152"/>
      <c r="O66" s="152"/>
      <c r="P66" s="114"/>
    </row>
    <row r="67" spans="3:16">
      <c r="C67" s="114"/>
      <c r="D67" s="116"/>
      <c r="E67" s="174" t="s">
        <v>689</v>
      </c>
      <c r="F67" s="134">
        <v>1</v>
      </c>
      <c r="G67" s="183">
        <v>18</v>
      </c>
      <c r="H67" s="183" t="s">
        <v>402</v>
      </c>
      <c r="I67" s="152"/>
      <c r="J67" s="203" t="s">
        <v>690</v>
      </c>
      <c r="K67" s="152"/>
      <c r="L67" s="152"/>
      <c r="M67" s="152" t="s">
        <v>270</v>
      </c>
      <c r="N67" s="152"/>
      <c r="O67" s="152">
        <f t="shared" ref="O67" si="14">IF(VLOOKUP(M67,Local_Type,5,FALSE)=0,VLOOKUP(M67,Local_Type,3,FALSE),VLOOKUP(M67,Local_Type,5,FALSE)*N67)</f>
        <v>15</v>
      </c>
      <c r="P67" s="114"/>
    </row>
    <row r="68" spans="3:16">
      <c r="C68" s="114"/>
      <c r="D68" s="116"/>
      <c r="E68" s="174" t="str">
        <f>VLOOKUP(M68,Local_Type,2,FALSE)</f>
        <v>IRM</v>
      </c>
      <c r="F68" s="134">
        <v>1</v>
      </c>
      <c r="G68" s="183">
        <f t="shared" ref="G68:G70" si="15">O68</f>
        <v>40</v>
      </c>
      <c r="H68" s="183" t="s">
        <v>402</v>
      </c>
      <c r="I68" s="152"/>
      <c r="J68" s="203"/>
      <c r="K68" s="152"/>
      <c r="L68" s="152"/>
      <c r="M68" s="152" t="s">
        <v>122</v>
      </c>
      <c r="N68" s="152"/>
      <c r="O68" s="152">
        <f t="shared" ref="O68:O70" si="16">IF(VLOOKUP(M68,Local_Type,5,FALSE)=0,VLOOKUP(M68,Local_Type,3,FALSE),VLOOKUP(M68,Local_Type,5,FALSE)*N68)</f>
        <v>40</v>
      </c>
      <c r="P68" s="114"/>
    </row>
    <row r="69" spans="3:16">
      <c r="C69" s="114"/>
      <c r="D69" s="72"/>
      <c r="E69" s="175" t="s">
        <v>691</v>
      </c>
      <c r="F69" s="1">
        <v>1</v>
      </c>
      <c r="G69" s="183">
        <f t="shared" si="15"/>
        <v>10</v>
      </c>
      <c r="H69" s="183" t="s">
        <v>402</v>
      </c>
      <c r="I69" s="152"/>
      <c r="J69" s="203" t="s">
        <v>692</v>
      </c>
      <c r="K69" s="147"/>
      <c r="L69" s="229"/>
      <c r="M69" s="152" t="s">
        <v>120</v>
      </c>
      <c r="N69" s="152"/>
      <c r="O69" s="147">
        <f t="shared" si="16"/>
        <v>10</v>
      </c>
      <c r="P69" s="229"/>
    </row>
    <row r="70" spans="3:16">
      <c r="C70" s="114"/>
      <c r="D70" s="116"/>
      <c r="E70" s="174" t="s">
        <v>693</v>
      </c>
      <c r="F70" s="134">
        <v>1</v>
      </c>
      <c r="G70" s="183">
        <f t="shared" si="15"/>
        <v>10</v>
      </c>
      <c r="H70" s="183" t="s">
        <v>402</v>
      </c>
      <c r="I70" s="152"/>
      <c r="J70" s="203" t="s">
        <v>694</v>
      </c>
      <c r="K70" s="152"/>
      <c r="L70" s="152"/>
      <c r="M70" s="152" t="s">
        <v>124</v>
      </c>
      <c r="N70" s="152"/>
      <c r="O70" s="152">
        <f t="shared" si="16"/>
        <v>10</v>
      </c>
      <c r="P70" s="114"/>
    </row>
    <row r="71" spans="3:16">
      <c r="C71" s="114"/>
      <c r="D71" s="116"/>
      <c r="E71" s="174" t="s">
        <v>695</v>
      </c>
      <c r="F71" s="134">
        <v>1</v>
      </c>
      <c r="G71" s="183">
        <v>2</v>
      </c>
      <c r="H71" s="183" t="s">
        <v>402</v>
      </c>
      <c r="I71" s="152"/>
      <c r="J71" s="203"/>
      <c r="K71" s="152"/>
      <c r="L71" s="152"/>
      <c r="M71" s="152" t="s">
        <v>312</v>
      </c>
      <c r="N71" s="152"/>
      <c r="O71" s="152">
        <f>IF(VLOOKUP(M71,Local_Type,5,FALSE)=0,VLOOKUP(M71,Local_Type,3,FALSE),VLOOKUP(M71,Local_Type,5,FALSE)*N71)</f>
        <v>3</v>
      </c>
      <c r="P71" s="114"/>
    </row>
    <row r="72" spans="3:16">
      <c r="C72" s="114"/>
      <c r="D72" s="295"/>
      <c r="E72" s="175" t="s">
        <v>696</v>
      </c>
      <c r="F72" s="134">
        <v>1</v>
      </c>
      <c r="G72" s="183">
        <v>3</v>
      </c>
      <c r="H72" s="183" t="s">
        <v>402</v>
      </c>
      <c r="I72" s="152"/>
      <c r="J72" s="203"/>
      <c r="K72" s="180"/>
      <c r="L72" s="152"/>
      <c r="M72" s="152"/>
      <c r="N72" s="152"/>
      <c r="O72" s="152"/>
      <c r="P72" s="114"/>
    </row>
    <row r="73" spans="3:16">
      <c r="C73" s="114"/>
      <c r="D73" s="295"/>
      <c r="E73" s="175"/>
      <c r="F73" s="134"/>
      <c r="G73" s="183"/>
      <c r="H73" s="226"/>
      <c r="I73" s="152"/>
      <c r="J73" s="203"/>
      <c r="K73" s="180"/>
      <c r="L73" s="152"/>
      <c r="M73" s="152"/>
      <c r="N73" s="152"/>
      <c r="O73" s="152"/>
      <c r="P73" s="114"/>
    </row>
    <row r="75" spans="3:16">
      <c r="C75" s="2"/>
      <c r="D75" s="2"/>
      <c r="E75" s="22"/>
      <c r="F75" s="64"/>
      <c r="G75" s="64"/>
      <c r="H75" s="64"/>
      <c r="I75" s="64"/>
      <c r="J75" s="54"/>
      <c r="K75" s="3"/>
      <c r="L75" s="57"/>
      <c r="M75" s="49"/>
      <c r="N75" s="50"/>
      <c r="O75" s="50"/>
      <c r="P75" s="50"/>
    </row>
  </sheetData>
  <mergeCells count="2">
    <mergeCell ref="C6:P6"/>
    <mergeCell ref="D7:P11"/>
  </mergeCells>
  <phoneticPr fontId="25" type="noConversion"/>
  <hyperlinks>
    <hyperlink ref="C4" location="Synthese!A1" display="Retour prédimensionnement" xr:uid="{F3E9A2C2-82A3-49E6-AF05-4EB15A19289F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EB4B7-52B3-4395-963E-8C2A7BB5D5AE}">
  <sheetPr>
    <tabColor rgb="FF99FFCC"/>
  </sheetPr>
  <dimension ref="B1:R79"/>
  <sheetViews>
    <sheetView showGridLines="0" topLeftCell="A25" zoomScale="86" zoomScaleNormal="170" workbookViewId="0">
      <selection activeCell="H21" sqref="H21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30.5703125" style="6" customWidth="1"/>
    <col min="6" max="7" width="6.85546875" style="60" customWidth="1"/>
    <col min="8" max="8" width="9.7109375" style="187" customWidth="1"/>
    <col min="9" max="9" width="8.85546875" style="60" customWidth="1"/>
    <col min="10" max="10" width="35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F1" s="105"/>
      <c r="G1" s="181"/>
      <c r="H1" s="186"/>
      <c r="I1" s="105"/>
      <c r="J1" s="204"/>
      <c r="K1" s="105"/>
      <c r="P1" s="104" t="s">
        <v>697</v>
      </c>
    </row>
    <row r="2" spans="2:18" ht="18.75">
      <c r="B2" s="9"/>
      <c r="C2" s="9" t="s">
        <v>0</v>
      </c>
      <c r="P2" s="70"/>
    </row>
    <row r="4" spans="2:18">
      <c r="C4" s="12" t="s">
        <v>381</v>
      </c>
    </row>
    <row r="5" spans="2:18" ht="15.75" thickBot="1"/>
    <row r="6" spans="2:18">
      <c r="C6" s="393" t="s">
        <v>382</v>
      </c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5"/>
    </row>
    <row r="7" spans="2:18">
      <c r="C7" s="13"/>
      <c r="D7" s="400" t="s">
        <v>698</v>
      </c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  <c r="R9" s="14"/>
    </row>
    <row r="10" spans="2:18">
      <c r="C10" s="13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7"/>
    </row>
    <row r="11" spans="2:18" ht="15.75" thickBot="1">
      <c r="C11" s="15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9"/>
    </row>
    <row r="13" spans="2:18" s="1" customFormat="1" ht="49.7" customHeight="1">
      <c r="C13" s="16" t="s">
        <v>383</v>
      </c>
      <c r="D13" s="17" t="s">
        <v>384</v>
      </c>
      <c r="E13" s="18" t="s">
        <v>385</v>
      </c>
      <c r="F13" s="56" t="s">
        <v>386</v>
      </c>
      <c r="G13" s="56" t="s">
        <v>387</v>
      </c>
      <c r="H13" s="56" t="s">
        <v>475</v>
      </c>
      <c r="I13" s="56" t="s">
        <v>388</v>
      </c>
      <c r="J13" s="206" t="s">
        <v>390</v>
      </c>
      <c r="K13" s="17" t="s">
        <v>476</v>
      </c>
      <c r="L13" s="16" t="s">
        <v>477</v>
      </c>
      <c r="M13" s="17" t="s">
        <v>393</v>
      </c>
      <c r="N13" s="19" t="s">
        <v>394</v>
      </c>
      <c r="O13" s="20" t="s">
        <v>395</v>
      </c>
      <c r="P13" s="21"/>
      <c r="R13" s="20"/>
    </row>
    <row r="14" spans="2:18">
      <c r="C14" s="2"/>
      <c r="D14" s="2"/>
      <c r="E14" s="22"/>
      <c r="F14" s="64"/>
      <c r="G14" s="64"/>
      <c r="H14" s="188"/>
      <c r="I14" s="61">
        <f>SUM(I15:I79)</f>
        <v>720</v>
      </c>
      <c r="J14" s="54"/>
      <c r="K14" s="111"/>
      <c r="L14" s="61">
        <f>SUM(L15:L79)</f>
        <v>910.2</v>
      </c>
      <c r="M14" s="37"/>
      <c r="N14" s="38"/>
      <c r="O14" s="38"/>
      <c r="P14" s="38"/>
    </row>
    <row r="15" spans="2:18" ht="7.5" customHeight="1">
      <c r="L15" s="55"/>
      <c r="M15" s="35"/>
      <c r="N15" s="36"/>
      <c r="O15" s="36"/>
      <c r="P15" s="36"/>
    </row>
    <row r="16" spans="2:18">
      <c r="C16" s="23" t="s">
        <v>699</v>
      </c>
      <c r="D16" s="24"/>
      <c r="E16" s="25"/>
      <c r="F16" s="182"/>
      <c r="G16" s="182"/>
      <c r="H16" s="189"/>
      <c r="I16" s="62">
        <f>SUM(H18:H44)</f>
        <v>412</v>
      </c>
      <c r="J16" s="53"/>
      <c r="K16" s="66">
        <v>1.2</v>
      </c>
      <c r="L16" s="62">
        <f>K16*I16</f>
        <v>494.4</v>
      </c>
      <c r="M16" s="26"/>
      <c r="N16" s="27"/>
      <c r="O16" s="27"/>
      <c r="P16" s="27"/>
    </row>
    <row r="17" spans="3:16">
      <c r="C17" s="114"/>
      <c r="D17" s="72" t="s">
        <v>648</v>
      </c>
      <c r="E17" s="112"/>
      <c r="F17" s="1"/>
      <c r="G17" s="63"/>
      <c r="H17" s="94"/>
      <c r="I17" s="63"/>
      <c r="J17" s="51"/>
      <c r="K17" s="91"/>
      <c r="L17" s="65"/>
      <c r="M17" s="31"/>
      <c r="N17" s="32"/>
      <c r="O17" s="32"/>
      <c r="P17" s="32"/>
    </row>
    <row r="18" spans="3:16" s="86" customFormat="1">
      <c r="C18" s="237"/>
      <c r="D18" s="248"/>
      <c r="E18" s="239" t="s">
        <v>649</v>
      </c>
      <c r="F18" s="240">
        <v>1</v>
      </c>
      <c r="G18" s="241">
        <v>18</v>
      </c>
      <c r="H18" s="297">
        <f>F18*G18</f>
        <v>18</v>
      </c>
      <c r="I18" s="243"/>
      <c r="J18" s="236" t="s">
        <v>700</v>
      </c>
      <c r="K18" s="243"/>
      <c r="L18" s="243"/>
      <c r="M18" s="243"/>
      <c r="N18" s="243"/>
      <c r="O18" s="243"/>
      <c r="P18" s="237"/>
    </row>
    <row r="19" spans="3:16" s="86" customFormat="1">
      <c r="C19" s="237"/>
      <c r="D19" s="296"/>
      <c r="E19" s="239" t="s">
        <v>701</v>
      </c>
      <c r="F19" s="240">
        <v>1</v>
      </c>
      <c r="G19" s="241">
        <v>25</v>
      </c>
      <c r="H19" s="297">
        <f t="shared" ref="H19:H22" si="0">F19*G19</f>
        <v>25</v>
      </c>
      <c r="I19" s="243"/>
      <c r="J19" s="236" t="s">
        <v>702</v>
      </c>
      <c r="K19" s="243"/>
      <c r="L19" s="243"/>
      <c r="M19" s="243"/>
      <c r="N19" s="243"/>
      <c r="O19" s="243"/>
      <c r="P19" s="237"/>
    </row>
    <row r="20" spans="3:16">
      <c r="C20" s="114"/>
      <c r="D20" s="153"/>
      <c r="E20" s="174" t="s">
        <v>655</v>
      </c>
      <c r="F20" s="134">
        <v>2</v>
      </c>
      <c r="G20" s="183">
        <v>4</v>
      </c>
      <c r="H20" s="331">
        <f t="shared" si="0"/>
        <v>8</v>
      </c>
      <c r="I20" s="152"/>
      <c r="J20" s="203"/>
      <c r="K20" s="152"/>
      <c r="L20" s="152"/>
      <c r="M20" s="152"/>
      <c r="N20" s="152"/>
      <c r="O20" s="152"/>
      <c r="P20" s="114"/>
    </row>
    <row r="21" spans="3:16" s="86" customFormat="1">
      <c r="C21" s="237"/>
      <c r="D21" s="296"/>
      <c r="E21" s="239" t="s">
        <v>703</v>
      </c>
      <c r="F21" s="240">
        <v>1</v>
      </c>
      <c r="G21" s="241">
        <v>20</v>
      </c>
      <c r="H21" s="241">
        <f t="shared" si="0"/>
        <v>20</v>
      </c>
      <c r="I21" s="243"/>
      <c r="J21" s="236" t="s">
        <v>704</v>
      </c>
      <c r="K21" s="243"/>
      <c r="L21" s="243"/>
      <c r="M21" s="243"/>
      <c r="N21" s="243"/>
      <c r="O21" s="243"/>
      <c r="P21" s="237"/>
    </row>
    <row r="22" spans="3:16" s="86" customFormat="1">
      <c r="C22" s="237"/>
      <c r="D22" s="248"/>
      <c r="E22" s="239" t="s">
        <v>705</v>
      </c>
      <c r="F22" s="240">
        <v>1</v>
      </c>
      <c r="G22" s="241">
        <v>20</v>
      </c>
      <c r="H22" s="241">
        <f t="shared" si="0"/>
        <v>20</v>
      </c>
      <c r="I22" s="243"/>
      <c r="J22" s="236" t="s">
        <v>706</v>
      </c>
      <c r="K22" s="243"/>
      <c r="L22" s="243"/>
      <c r="M22" s="243"/>
      <c r="N22" s="243"/>
      <c r="O22" s="243"/>
      <c r="P22" s="237"/>
    </row>
    <row r="23" spans="3:16" s="86" customFormat="1">
      <c r="C23" s="237"/>
      <c r="D23" s="318"/>
      <c r="E23" s="319"/>
      <c r="F23" s="246"/>
      <c r="G23" s="241"/>
      <c r="H23" s="297"/>
      <c r="I23" s="243"/>
      <c r="J23" s="236"/>
      <c r="K23" s="247"/>
      <c r="L23" s="243"/>
      <c r="M23" s="243"/>
      <c r="N23" s="243"/>
      <c r="O23" s="247"/>
      <c r="P23" s="237"/>
    </row>
    <row r="24" spans="3:16" s="86" customFormat="1">
      <c r="C24" s="237"/>
      <c r="D24" s="244" t="s">
        <v>707</v>
      </c>
      <c r="E24" s="319"/>
      <c r="F24" s="311"/>
      <c r="G24" s="241"/>
      <c r="H24" s="297"/>
      <c r="I24" s="243"/>
      <c r="J24" s="236"/>
      <c r="K24" s="302"/>
      <c r="L24" s="303"/>
      <c r="M24" s="243"/>
      <c r="N24" s="243"/>
      <c r="O24" s="302"/>
      <c r="P24" s="303"/>
    </row>
    <row r="25" spans="3:16" s="86" customFormat="1">
      <c r="C25" s="237"/>
      <c r="D25" s="296"/>
      <c r="E25" s="239" t="s">
        <v>708</v>
      </c>
      <c r="F25" s="240">
        <v>1</v>
      </c>
      <c r="G25" s="241">
        <v>45</v>
      </c>
      <c r="H25" s="297">
        <f>F25*G25</f>
        <v>45</v>
      </c>
      <c r="I25" s="243"/>
      <c r="J25" s="236" t="s">
        <v>709</v>
      </c>
      <c r="K25" s="243"/>
      <c r="L25" s="243"/>
      <c r="M25" s="243"/>
      <c r="N25" s="243"/>
      <c r="O25" s="243"/>
      <c r="P25" s="237"/>
    </row>
    <row r="26" spans="3:16" s="89" customFormat="1" ht="36">
      <c r="C26" s="332"/>
      <c r="D26" s="336"/>
      <c r="E26" s="337" t="s">
        <v>710</v>
      </c>
      <c r="F26" s="338">
        <v>1</v>
      </c>
      <c r="G26" s="333">
        <v>70</v>
      </c>
      <c r="H26" s="297">
        <f>F26*G26</f>
        <v>70</v>
      </c>
      <c r="I26" s="334"/>
      <c r="J26" s="330" t="s">
        <v>711</v>
      </c>
      <c r="K26" s="334"/>
      <c r="L26" s="334"/>
      <c r="M26" s="334"/>
      <c r="N26" s="334"/>
      <c r="O26" s="334"/>
      <c r="P26" s="332"/>
    </row>
    <row r="27" spans="3:16" s="86" customFormat="1">
      <c r="C27" s="237"/>
      <c r="D27" s="296"/>
      <c r="E27" s="239" t="s">
        <v>87</v>
      </c>
      <c r="F27" s="240">
        <v>1</v>
      </c>
      <c r="G27" s="241">
        <v>15</v>
      </c>
      <c r="H27" s="297">
        <f>F27*G27</f>
        <v>15</v>
      </c>
      <c r="I27" s="243"/>
      <c r="J27" s="236" t="s">
        <v>712</v>
      </c>
      <c r="K27" s="243"/>
      <c r="L27" s="243"/>
      <c r="M27" s="243"/>
      <c r="N27" s="243"/>
      <c r="O27" s="243"/>
      <c r="P27" s="237"/>
    </row>
    <row r="28" spans="3:16" s="86" customFormat="1">
      <c r="C28" s="237"/>
      <c r="D28" s="296"/>
      <c r="E28" s="239" t="s">
        <v>713</v>
      </c>
      <c r="F28" s="240">
        <v>1</v>
      </c>
      <c r="G28" s="241">
        <f>24*1.5</f>
        <v>36</v>
      </c>
      <c r="H28" s="297">
        <f>F28*G28</f>
        <v>36</v>
      </c>
      <c r="I28" s="243"/>
      <c r="J28" s="236" t="s">
        <v>714</v>
      </c>
      <c r="K28" s="243"/>
      <c r="L28" s="243"/>
      <c r="M28" s="243"/>
      <c r="N28" s="243"/>
      <c r="O28" s="243"/>
      <c r="P28" s="237"/>
    </row>
    <row r="29" spans="3:16" s="86" customFormat="1">
      <c r="C29" s="237"/>
      <c r="D29" s="248"/>
      <c r="E29" s="239" t="s">
        <v>715</v>
      </c>
      <c r="F29" s="240">
        <v>1</v>
      </c>
      <c r="G29" s="241">
        <v>14</v>
      </c>
      <c r="H29" s="297">
        <f t="shared" ref="H29:H35" si="1">F29*G29</f>
        <v>14</v>
      </c>
      <c r="I29" s="243"/>
      <c r="J29" s="236" t="s">
        <v>716</v>
      </c>
      <c r="K29" s="243"/>
      <c r="L29" s="243"/>
      <c r="M29" s="243"/>
      <c r="N29" s="243"/>
      <c r="O29" s="243"/>
      <c r="P29" s="237"/>
    </row>
    <row r="30" spans="3:16" s="86" customFormat="1">
      <c r="C30" s="237"/>
      <c r="D30" s="296"/>
      <c r="E30" s="239" t="s">
        <v>717</v>
      </c>
      <c r="F30" s="240">
        <v>2</v>
      </c>
      <c r="G30" s="241">
        <v>12</v>
      </c>
      <c r="H30" s="297">
        <f t="shared" si="1"/>
        <v>24</v>
      </c>
      <c r="I30" s="243"/>
      <c r="J30" s="236" t="s">
        <v>718</v>
      </c>
      <c r="K30" s="243"/>
      <c r="L30" s="243"/>
      <c r="M30" s="243"/>
      <c r="N30" s="243"/>
      <c r="O30" s="243"/>
      <c r="P30" s="237"/>
    </row>
    <row r="31" spans="3:16" s="86" customFormat="1">
      <c r="C31" s="237"/>
      <c r="D31" s="296"/>
      <c r="E31" s="239" t="s">
        <v>719</v>
      </c>
      <c r="F31" s="240">
        <v>1</v>
      </c>
      <c r="G31" s="241"/>
      <c r="H31" s="298" t="s">
        <v>402</v>
      </c>
      <c r="I31" s="243"/>
      <c r="J31" s="236" t="s">
        <v>720</v>
      </c>
      <c r="K31" s="243"/>
      <c r="L31" s="243"/>
      <c r="M31" s="243"/>
      <c r="N31" s="243"/>
      <c r="O31" s="243"/>
      <c r="P31" s="237"/>
    </row>
    <row r="32" spans="3:16" s="86" customFormat="1">
      <c r="C32" s="237"/>
      <c r="D32" s="248"/>
      <c r="E32" s="239" t="s">
        <v>721</v>
      </c>
      <c r="F32" s="240">
        <v>1</v>
      </c>
      <c r="G32" s="241">
        <v>12</v>
      </c>
      <c r="H32" s="297">
        <f t="shared" si="1"/>
        <v>12</v>
      </c>
      <c r="I32" s="243"/>
      <c r="J32" s="236" t="s">
        <v>722</v>
      </c>
      <c r="K32" s="243"/>
      <c r="L32" s="243"/>
      <c r="M32" s="243"/>
      <c r="N32" s="243"/>
      <c r="O32" s="243"/>
      <c r="P32" s="237"/>
    </row>
    <row r="33" spans="3:16" s="86" customFormat="1">
      <c r="C33" s="237"/>
      <c r="D33" s="248"/>
      <c r="E33" s="239" t="s">
        <v>723</v>
      </c>
      <c r="F33" s="240">
        <v>1</v>
      </c>
      <c r="G33" s="241">
        <v>15</v>
      </c>
      <c r="H33" s="297">
        <f t="shared" si="1"/>
        <v>15</v>
      </c>
      <c r="I33" s="243"/>
      <c r="J33" s="236" t="s">
        <v>724</v>
      </c>
      <c r="K33" s="243"/>
      <c r="L33" s="243"/>
      <c r="M33" s="243"/>
      <c r="N33" s="243"/>
      <c r="O33" s="243"/>
      <c r="P33" s="237"/>
    </row>
    <row r="34" spans="3:16" s="86" customFormat="1">
      <c r="C34" s="237"/>
      <c r="D34" s="296"/>
      <c r="E34" s="239" t="s">
        <v>725</v>
      </c>
      <c r="F34" s="240">
        <v>1</v>
      </c>
      <c r="G34" s="241">
        <v>12</v>
      </c>
      <c r="H34" s="297">
        <f t="shared" si="1"/>
        <v>12</v>
      </c>
      <c r="I34" s="243"/>
      <c r="J34" s="236" t="s">
        <v>726</v>
      </c>
      <c r="K34" s="243"/>
      <c r="L34" s="243"/>
      <c r="M34" s="243"/>
      <c r="N34" s="243"/>
      <c r="O34" s="243"/>
      <c r="P34" s="237"/>
    </row>
    <row r="35" spans="3:16" s="86" customFormat="1">
      <c r="C35" s="237"/>
      <c r="D35" s="296"/>
      <c r="E35" s="239" t="s">
        <v>727</v>
      </c>
      <c r="F35" s="240">
        <v>1</v>
      </c>
      <c r="G35" s="241">
        <v>10</v>
      </c>
      <c r="H35" s="297">
        <f t="shared" si="1"/>
        <v>10</v>
      </c>
      <c r="I35" s="243"/>
      <c r="J35" s="236" t="s">
        <v>728</v>
      </c>
      <c r="K35" s="243"/>
      <c r="L35" s="243"/>
      <c r="M35" s="243"/>
      <c r="N35" s="243"/>
      <c r="O35" s="243"/>
      <c r="P35" s="237"/>
    </row>
    <row r="36" spans="3:16" s="86" customFormat="1">
      <c r="C36" s="237"/>
      <c r="D36" s="286"/>
      <c r="E36" s="372" t="s">
        <v>729</v>
      </c>
      <c r="F36" s="333">
        <v>3</v>
      </c>
      <c r="G36" s="242">
        <v>10</v>
      </c>
      <c r="H36" s="297">
        <f t="shared" ref="H36:H44" si="2">F36*G36</f>
        <v>30</v>
      </c>
      <c r="I36" s="243"/>
      <c r="J36" s="236" t="s">
        <v>730</v>
      </c>
      <c r="K36" s="243"/>
      <c r="L36" s="243"/>
      <c r="M36" s="243"/>
      <c r="N36" s="243"/>
      <c r="O36" s="237"/>
      <c r="P36" s="296"/>
    </row>
    <row r="37" spans="3:16" s="86" customFormat="1">
      <c r="C37" s="237"/>
      <c r="D37" s="422"/>
      <c r="E37" s="423"/>
      <c r="F37" s="246"/>
      <c r="G37" s="424"/>
      <c r="H37" s="425"/>
      <c r="I37" s="320"/>
      <c r="J37" s="321"/>
      <c r="K37" s="320"/>
      <c r="L37" s="320"/>
      <c r="M37" s="320"/>
      <c r="N37" s="320"/>
      <c r="O37" s="244"/>
      <c r="P37" s="238"/>
    </row>
    <row r="38" spans="3:16" s="86" customFormat="1">
      <c r="C38" s="237"/>
      <c r="D38" s="244" t="s">
        <v>160</v>
      </c>
      <c r="E38" s="319"/>
      <c r="F38" s="311"/>
      <c r="G38" s="426"/>
      <c r="H38" s="427">
        <f t="shared" si="2"/>
        <v>0</v>
      </c>
      <c r="I38" s="426"/>
      <c r="J38" s="428"/>
      <c r="K38" s="420"/>
      <c r="L38" s="418"/>
      <c r="M38" s="419"/>
      <c r="N38" s="373"/>
      <c r="O38" s="373"/>
      <c r="P38" s="373"/>
    </row>
    <row r="39" spans="3:16" s="86" customFormat="1">
      <c r="C39" s="237"/>
      <c r="D39" s="286"/>
      <c r="E39" s="372" t="s">
        <v>667</v>
      </c>
      <c r="F39" s="241">
        <v>1</v>
      </c>
      <c r="G39" s="242">
        <v>12</v>
      </c>
      <c r="H39" s="297">
        <f t="shared" si="2"/>
        <v>12</v>
      </c>
      <c r="I39" s="243"/>
      <c r="J39" s="236" t="s">
        <v>731</v>
      </c>
      <c r="K39" s="243"/>
      <c r="L39" s="243"/>
      <c r="M39" s="243"/>
      <c r="N39" s="243"/>
      <c r="O39" s="237"/>
      <c r="P39" s="373"/>
    </row>
    <row r="40" spans="3:16" s="86" customFormat="1">
      <c r="C40" s="237"/>
      <c r="D40" s="286"/>
      <c r="E40" s="372" t="s">
        <v>642</v>
      </c>
      <c r="F40" s="241">
        <v>1</v>
      </c>
      <c r="G40" s="242">
        <v>10</v>
      </c>
      <c r="H40" s="297">
        <f t="shared" si="2"/>
        <v>10</v>
      </c>
      <c r="I40" s="243"/>
      <c r="J40" s="236" t="s">
        <v>732</v>
      </c>
      <c r="K40" s="243"/>
      <c r="L40" s="243"/>
      <c r="M40" s="243"/>
      <c r="N40" s="243"/>
      <c r="O40" s="237"/>
      <c r="P40" s="373"/>
    </row>
    <row r="41" spans="3:16">
      <c r="C41" s="114"/>
      <c r="D41" s="76"/>
      <c r="E41" s="228"/>
      <c r="F41" s="85"/>
      <c r="G41" s="179"/>
      <c r="H41" s="210"/>
      <c r="I41" s="35"/>
      <c r="J41" s="52"/>
      <c r="K41" s="35"/>
      <c r="L41" s="35"/>
      <c r="M41" s="35"/>
      <c r="N41" s="35"/>
      <c r="O41" s="72"/>
      <c r="P41" s="32"/>
    </row>
    <row r="42" spans="3:16">
      <c r="C42" s="114"/>
      <c r="D42" s="72" t="s">
        <v>605</v>
      </c>
      <c r="E42" s="175"/>
      <c r="F42" s="1"/>
      <c r="G42" s="63"/>
      <c r="H42" s="94">
        <f t="shared" si="2"/>
        <v>0</v>
      </c>
      <c r="I42" s="63"/>
      <c r="J42" s="51"/>
      <c r="K42" s="91"/>
      <c r="L42" s="65"/>
      <c r="M42" s="31"/>
      <c r="N42" s="32"/>
      <c r="O42" s="32"/>
      <c r="P42" s="32"/>
    </row>
    <row r="43" spans="3:16">
      <c r="C43" s="114"/>
      <c r="D43" s="116"/>
      <c r="E43" s="174" t="s">
        <v>528</v>
      </c>
      <c r="F43" s="134">
        <v>2</v>
      </c>
      <c r="G43" s="183">
        <v>2</v>
      </c>
      <c r="H43" s="209">
        <f t="shared" si="2"/>
        <v>4</v>
      </c>
      <c r="I43" s="152"/>
      <c r="J43" s="203"/>
      <c r="K43" s="152"/>
      <c r="L43" s="152"/>
      <c r="M43" s="152"/>
      <c r="N43" s="152"/>
      <c r="O43" s="152"/>
      <c r="P43" s="114"/>
    </row>
    <row r="44" spans="3:16" s="86" customFormat="1">
      <c r="C44" s="237"/>
      <c r="D44" s="296"/>
      <c r="E44" s="239" t="s">
        <v>606</v>
      </c>
      <c r="F44" s="240">
        <v>1</v>
      </c>
      <c r="G44" s="241">
        <v>12</v>
      </c>
      <c r="H44" s="297">
        <f t="shared" si="2"/>
        <v>12</v>
      </c>
      <c r="I44" s="243"/>
      <c r="J44" s="236" t="s">
        <v>733</v>
      </c>
      <c r="K44" s="243"/>
      <c r="L44" s="243"/>
      <c r="M44" s="243"/>
      <c r="N44" s="243"/>
      <c r="O44" s="243"/>
      <c r="P44" s="237"/>
    </row>
    <row r="45" spans="3:16" s="86" customFormat="1">
      <c r="C45" s="244"/>
      <c r="D45" s="238"/>
      <c r="E45" s="367"/>
      <c r="F45" s="246"/>
      <c r="G45" s="246"/>
      <c r="H45" s="368"/>
      <c r="I45" s="320"/>
      <c r="J45" s="321"/>
      <c r="K45" s="320"/>
      <c r="L45" s="320"/>
      <c r="M45" s="320"/>
      <c r="N45" s="320"/>
      <c r="O45" s="320"/>
      <c r="P45" s="244"/>
    </row>
    <row r="46" spans="3:16">
      <c r="C46" s="23" t="s">
        <v>734</v>
      </c>
      <c r="D46" s="24"/>
      <c r="E46" s="25"/>
      <c r="F46" s="182"/>
      <c r="G46" s="182"/>
      <c r="H46" s="58"/>
      <c r="I46" s="62">
        <f>SUM(H48:H78)</f>
        <v>308</v>
      </c>
      <c r="J46" s="53"/>
      <c r="K46" s="66">
        <v>1.35</v>
      </c>
      <c r="L46" s="62">
        <f>K46*I46</f>
        <v>415.8</v>
      </c>
      <c r="M46" s="26"/>
      <c r="N46" s="27"/>
      <c r="O46" s="27"/>
      <c r="P46" s="27"/>
    </row>
    <row r="47" spans="3:16">
      <c r="C47" s="114"/>
      <c r="D47" s="72" t="s">
        <v>648</v>
      </c>
      <c r="E47" s="112"/>
      <c r="F47" s="1"/>
      <c r="G47" s="63"/>
      <c r="H47" s="59"/>
      <c r="I47" s="63"/>
      <c r="J47" s="51"/>
      <c r="K47" s="91"/>
      <c r="L47" s="65"/>
      <c r="M47" s="31"/>
      <c r="N47" s="32"/>
      <c r="O47" s="32"/>
      <c r="P47" s="32"/>
    </row>
    <row r="48" spans="3:16">
      <c r="C48" s="114"/>
      <c r="D48" s="153"/>
      <c r="E48" s="174" t="s">
        <v>649</v>
      </c>
      <c r="F48" s="134">
        <v>1</v>
      </c>
      <c r="G48" s="183">
        <v>12</v>
      </c>
      <c r="H48" s="178">
        <f>F48*G48</f>
        <v>12</v>
      </c>
      <c r="I48" s="152"/>
      <c r="J48" s="203" t="s">
        <v>735</v>
      </c>
      <c r="K48" s="152"/>
      <c r="L48" s="152"/>
      <c r="M48" s="152"/>
      <c r="N48" s="152"/>
      <c r="O48" s="152"/>
      <c r="P48" s="114"/>
    </row>
    <row r="49" spans="3:16">
      <c r="C49" s="114"/>
      <c r="D49" s="153"/>
      <c r="E49" s="174" t="s">
        <v>736</v>
      </c>
      <c r="F49" s="134">
        <v>1</v>
      </c>
      <c r="G49" s="183">
        <v>10</v>
      </c>
      <c r="H49" s="178">
        <f t="shared" ref="H49:H51" si="3">F49*G49</f>
        <v>10</v>
      </c>
      <c r="I49" s="152"/>
      <c r="J49" s="203" t="s">
        <v>737</v>
      </c>
      <c r="K49" s="152"/>
      <c r="L49" s="152"/>
      <c r="M49" s="152"/>
      <c r="N49" s="152"/>
      <c r="O49" s="152"/>
      <c r="P49" s="114"/>
    </row>
    <row r="50" spans="3:16">
      <c r="C50" s="114"/>
      <c r="D50" s="116"/>
      <c r="E50" s="174" t="s">
        <v>701</v>
      </c>
      <c r="F50" s="134">
        <v>1</v>
      </c>
      <c r="G50" s="183">
        <v>20</v>
      </c>
      <c r="H50" s="178">
        <f t="shared" si="3"/>
        <v>20</v>
      </c>
      <c r="I50" s="152"/>
      <c r="J50" s="203" t="s">
        <v>738</v>
      </c>
      <c r="K50" s="152"/>
      <c r="L50" s="152"/>
      <c r="M50" s="152"/>
      <c r="N50" s="152"/>
      <c r="O50" s="152"/>
      <c r="P50" s="114"/>
    </row>
    <row r="51" spans="3:16">
      <c r="C51" s="114"/>
      <c r="D51" s="153"/>
      <c r="E51" s="174" t="s">
        <v>655</v>
      </c>
      <c r="F51" s="134">
        <v>2</v>
      </c>
      <c r="G51" s="183">
        <v>4</v>
      </c>
      <c r="H51" s="178">
        <f t="shared" si="3"/>
        <v>8</v>
      </c>
      <c r="I51" s="152"/>
      <c r="J51" s="203"/>
      <c r="K51" s="152"/>
      <c r="L51" s="152"/>
      <c r="M51" s="152"/>
      <c r="N51" s="152"/>
      <c r="O51" s="152"/>
      <c r="P51" s="114"/>
    </row>
    <row r="52" spans="3:16">
      <c r="C52" s="114"/>
      <c r="D52" s="177"/>
      <c r="E52" s="175"/>
      <c r="F52" s="85"/>
      <c r="G52" s="85"/>
      <c r="H52" s="179"/>
      <c r="I52" s="35"/>
      <c r="J52" s="52"/>
      <c r="K52" s="35"/>
      <c r="L52" s="35"/>
      <c r="M52" s="35"/>
      <c r="N52" s="35"/>
      <c r="O52" s="35"/>
      <c r="P52" s="72"/>
    </row>
    <row r="53" spans="3:16">
      <c r="C53" s="114"/>
      <c r="D53" s="72" t="s">
        <v>707</v>
      </c>
      <c r="E53" s="175"/>
      <c r="F53" s="1"/>
      <c r="G53" s="63"/>
      <c r="H53" s="63">
        <f t="shared" ref="H53:H76" si="4">F53*G53</f>
        <v>0</v>
      </c>
      <c r="I53" s="63"/>
      <c r="J53" s="51"/>
      <c r="K53" s="97"/>
      <c r="L53" s="65"/>
      <c r="M53" s="31"/>
      <c r="N53" s="32"/>
      <c r="O53" s="32"/>
      <c r="P53" s="32"/>
    </row>
    <row r="54" spans="3:16" s="86" customFormat="1">
      <c r="C54" s="237"/>
      <c r="D54" s="296"/>
      <c r="E54" s="239" t="s">
        <v>739</v>
      </c>
      <c r="F54" s="408">
        <v>1</v>
      </c>
      <c r="G54" s="410">
        <v>70</v>
      </c>
      <c r="H54" s="413">
        <v>70</v>
      </c>
      <c r="I54" s="243"/>
      <c r="J54" s="236" t="s">
        <v>740</v>
      </c>
      <c r="K54" s="243"/>
      <c r="L54" s="243"/>
      <c r="M54" s="243"/>
      <c r="N54" s="243"/>
      <c r="O54" s="243"/>
      <c r="P54" s="237"/>
    </row>
    <row r="55" spans="3:16" s="86" customFormat="1">
      <c r="C55" s="237"/>
      <c r="D55" s="248"/>
      <c r="E55" s="239" t="s">
        <v>741</v>
      </c>
      <c r="F55" s="409"/>
      <c r="G55" s="411"/>
      <c r="H55" s="414"/>
      <c r="I55" s="243"/>
      <c r="J55" s="236"/>
      <c r="K55" s="243"/>
      <c r="L55" s="243"/>
      <c r="M55" s="243"/>
      <c r="N55" s="243"/>
      <c r="O55" s="243"/>
      <c r="P55" s="237"/>
    </row>
    <row r="56" spans="3:16" s="86" customFormat="1">
      <c r="C56" s="237"/>
      <c r="D56" s="248"/>
      <c r="E56" s="239" t="s">
        <v>742</v>
      </c>
      <c r="F56" s="240">
        <v>1</v>
      </c>
      <c r="G56" s="411"/>
      <c r="H56" s="414"/>
      <c r="I56" s="243"/>
      <c r="J56" s="236" t="s">
        <v>743</v>
      </c>
      <c r="K56" s="243"/>
      <c r="L56" s="243"/>
      <c r="M56" s="243"/>
      <c r="N56" s="243"/>
      <c r="O56" s="243"/>
      <c r="P56" s="237"/>
    </row>
    <row r="57" spans="3:16" s="86" customFormat="1">
      <c r="C57" s="237"/>
      <c r="D57" s="248"/>
      <c r="E57" s="239" t="s">
        <v>744</v>
      </c>
      <c r="F57" s="333">
        <v>2</v>
      </c>
      <c r="G57" s="412"/>
      <c r="H57" s="415"/>
      <c r="I57" s="243"/>
      <c r="J57" s="236" t="s">
        <v>745</v>
      </c>
      <c r="K57" s="243"/>
      <c r="L57" s="243"/>
      <c r="M57" s="243"/>
      <c r="N57" s="243"/>
      <c r="O57" s="243"/>
      <c r="P57" s="237"/>
    </row>
    <row r="58" spans="3:16" s="86" customFormat="1">
      <c r="C58" s="237"/>
      <c r="D58" s="296"/>
      <c r="E58" s="239" t="s">
        <v>746</v>
      </c>
      <c r="F58" s="240">
        <v>1</v>
      </c>
      <c r="G58" s="241">
        <v>15</v>
      </c>
      <c r="H58" s="242">
        <f t="shared" ref="H58:H62" si="5">F58*G58</f>
        <v>15</v>
      </c>
      <c r="I58" s="243"/>
      <c r="J58" s="236" t="s">
        <v>747</v>
      </c>
      <c r="K58" s="243"/>
      <c r="L58" s="243"/>
      <c r="M58" s="243"/>
      <c r="N58" s="243"/>
      <c r="O58" s="243"/>
      <c r="P58" s="237"/>
    </row>
    <row r="59" spans="3:16" s="86" customFormat="1">
      <c r="C59" s="237"/>
      <c r="D59" s="296"/>
      <c r="E59" s="239" t="s">
        <v>748</v>
      </c>
      <c r="F59" s="240">
        <v>1</v>
      </c>
      <c r="G59" s="241">
        <v>25</v>
      </c>
      <c r="H59" s="242">
        <f t="shared" si="5"/>
        <v>25</v>
      </c>
      <c r="I59" s="243"/>
      <c r="J59" s="236" t="s">
        <v>749</v>
      </c>
      <c r="K59" s="243"/>
      <c r="L59" s="243"/>
      <c r="M59" s="243"/>
      <c r="N59" s="243"/>
      <c r="O59" s="243"/>
      <c r="P59" s="237"/>
    </row>
    <row r="60" spans="3:16" s="86" customFormat="1">
      <c r="C60" s="237"/>
      <c r="D60" s="296"/>
      <c r="E60" s="239" t="s">
        <v>87</v>
      </c>
      <c r="F60" s="240">
        <v>1</v>
      </c>
      <c r="G60" s="241"/>
      <c r="H60" s="242" t="s">
        <v>402</v>
      </c>
      <c r="I60" s="243"/>
      <c r="J60" s="236" t="s">
        <v>750</v>
      </c>
      <c r="K60" s="243"/>
      <c r="L60" s="243"/>
      <c r="M60" s="243"/>
      <c r="N60" s="243"/>
      <c r="O60" s="243"/>
      <c r="P60" s="237"/>
    </row>
    <row r="61" spans="3:16">
      <c r="C61" s="114"/>
      <c r="D61" s="153"/>
      <c r="E61" s="174" t="s">
        <v>751</v>
      </c>
      <c r="F61" s="134">
        <v>1</v>
      </c>
      <c r="G61" s="183">
        <v>18</v>
      </c>
      <c r="H61" s="178">
        <f t="shared" si="5"/>
        <v>18</v>
      </c>
      <c r="I61" s="152"/>
      <c r="J61" s="203" t="s">
        <v>752</v>
      </c>
      <c r="K61" s="152"/>
      <c r="L61" s="152"/>
      <c r="M61" s="152"/>
      <c r="N61" s="152"/>
      <c r="O61" s="152"/>
      <c r="P61" s="114"/>
    </row>
    <row r="62" spans="3:16" s="86" customFormat="1" ht="48.75" customHeight="1">
      <c r="C62" s="237"/>
      <c r="D62" s="296"/>
      <c r="E62" s="239" t="s">
        <v>753</v>
      </c>
      <c r="F62" s="240">
        <v>3</v>
      </c>
      <c r="G62" s="241">
        <v>12</v>
      </c>
      <c r="H62" s="242">
        <f t="shared" si="5"/>
        <v>36</v>
      </c>
      <c r="I62" s="243"/>
      <c r="J62" s="407" t="s">
        <v>754</v>
      </c>
      <c r="K62" s="407"/>
      <c r="L62" s="407"/>
      <c r="M62" s="407"/>
      <c r="N62" s="243"/>
      <c r="O62" s="243"/>
      <c r="P62" s="237"/>
    </row>
    <row r="63" spans="3:16" s="86" customFormat="1">
      <c r="C63" s="237"/>
      <c r="D63" s="296"/>
      <c r="E63" s="239" t="s">
        <v>719</v>
      </c>
      <c r="F63" s="240">
        <v>1</v>
      </c>
      <c r="G63" s="241"/>
      <c r="H63" s="242" t="s">
        <v>402</v>
      </c>
      <c r="I63" s="243"/>
      <c r="J63" s="236" t="s">
        <v>720</v>
      </c>
      <c r="K63" s="243"/>
      <c r="L63" s="243"/>
      <c r="M63" s="243"/>
      <c r="N63" s="243"/>
      <c r="O63" s="243"/>
      <c r="P63" s="237"/>
    </row>
    <row r="64" spans="3:16" s="86" customFormat="1">
      <c r="C64" s="237"/>
      <c r="D64" s="296"/>
      <c r="E64" s="239" t="s">
        <v>755</v>
      </c>
      <c r="F64" s="240">
        <v>1</v>
      </c>
      <c r="G64" s="241">
        <v>12</v>
      </c>
      <c r="H64" s="242">
        <f>F64*G64</f>
        <v>12</v>
      </c>
      <c r="I64" s="243"/>
      <c r="J64" s="236" t="s">
        <v>756</v>
      </c>
      <c r="K64" s="243"/>
      <c r="L64" s="243"/>
      <c r="M64" s="243"/>
      <c r="N64" s="243"/>
      <c r="O64" s="243"/>
      <c r="P64" s="237"/>
    </row>
    <row r="65" spans="3:16" s="86" customFormat="1">
      <c r="C65" s="237"/>
      <c r="D65" s="296"/>
      <c r="E65" s="239" t="s">
        <v>634</v>
      </c>
      <c r="F65" s="240">
        <v>1</v>
      </c>
      <c r="G65" s="241">
        <v>6</v>
      </c>
      <c r="H65" s="242">
        <f>F65*G65</f>
        <v>6</v>
      </c>
      <c r="I65" s="243"/>
      <c r="J65" s="236"/>
      <c r="K65" s="243"/>
      <c r="L65" s="243"/>
      <c r="M65" s="243"/>
      <c r="N65" s="243"/>
      <c r="O65" s="243"/>
      <c r="P65" s="237"/>
    </row>
    <row r="66" spans="3:16">
      <c r="C66" s="114"/>
      <c r="D66" s="116"/>
      <c r="E66" s="174" t="s">
        <v>757</v>
      </c>
      <c r="F66" s="134">
        <v>2</v>
      </c>
      <c r="G66" s="183">
        <v>15</v>
      </c>
      <c r="H66" s="178">
        <f>F66*G66</f>
        <v>30</v>
      </c>
      <c r="I66" s="152"/>
      <c r="J66" s="203" t="s">
        <v>758</v>
      </c>
      <c r="K66" s="152"/>
      <c r="L66" s="152"/>
      <c r="M66" s="152"/>
      <c r="N66" s="152"/>
      <c r="O66" s="152"/>
      <c r="P66" s="114"/>
    </row>
    <row r="67" spans="3:16">
      <c r="C67" s="114"/>
      <c r="D67" s="72" t="s">
        <v>759</v>
      </c>
      <c r="E67" s="175"/>
      <c r="F67" s="1"/>
      <c r="G67" s="63"/>
      <c r="H67" s="63">
        <f t="shared" si="4"/>
        <v>0</v>
      </c>
      <c r="I67" s="63"/>
      <c r="J67" s="51"/>
      <c r="K67" s="91"/>
      <c r="L67" s="65"/>
      <c r="M67" s="31"/>
      <c r="N67" s="32"/>
      <c r="O67" s="32"/>
      <c r="P67" s="32"/>
    </row>
    <row r="68" spans="3:16">
      <c r="C68" s="114"/>
      <c r="D68" s="153"/>
      <c r="E68" s="174" t="s">
        <v>657</v>
      </c>
      <c r="F68" s="134">
        <v>1</v>
      </c>
      <c r="G68" s="183">
        <v>12</v>
      </c>
      <c r="H68" s="178">
        <f>F68*G68</f>
        <v>12</v>
      </c>
      <c r="I68" s="152"/>
      <c r="J68" s="203"/>
      <c r="K68" s="152"/>
      <c r="L68" s="152"/>
      <c r="M68" s="152"/>
      <c r="N68" s="152"/>
      <c r="O68" s="152"/>
      <c r="P68" s="114"/>
    </row>
    <row r="69" spans="3:16">
      <c r="C69" s="114"/>
      <c r="D69" s="153"/>
      <c r="E69" s="174" t="s">
        <v>760</v>
      </c>
      <c r="F69" s="134">
        <v>1</v>
      </c>
      <c r="G69" s="183">
        <v>10</v>
      </c>
      <c r="H69" s="226">
        <f>F69*G69</f>
        <v>10</v>
      </c>
      <c r="I69" s="152"/>
      <c r="J69" s="203" t="s">
        <v>761</v>
      </c>
      <c r="K69" s="152"/>
      <c r="L69" s="152"/>
      <c r="M69" s="152"/>
      <c r="N69" s="152"/>
      <c r="O69" s="152"/>
      <c r="P69" s="114"/>
    </row>
    <row r="70" spans="3:16">
      <c r="C70" s="114"/>
      <c r="D70" s="177"/>
      <c r="E70" s="175" t="s">
        <v>762</v>
      </c>
      <c r="F70" s="85">
        <v>1</v>
      </c>
      <c r="G70" s="85">
        <v>10</v>
      </c>
      <c r="H70" s="294">
        <f>F70*G70</f>
        <v>10</v>
      </c>
      <c r="I70" s="35"/>
      <c r="J70" s="52"/>
      <c r="K70" s="35"/>
      <c r="L70" s="35"/>
      <c r="M70" s="35"/>
      <c r="N70" s="35"/>
      <c r="O70" s="35"/>
      <c r="P70" s="72"/>
    </row>
    <row r="71" spans="3:16">
      <c r="C71" s="114"/>
      <c r="D71" s="76"/>
      <c r="E71" s="228"/>
      <c r="F71" s="85"/>
      <c r="G71" s="179"/>
      <c r="H71" s="67"/>
      <c r="I71" s="35"/>
      <c r="J71" s="52"/>
      <c r="K71" s="35"/>
      <c r="L71" s="35"/>
      <c r="M71" s="35"/>
      <c r="N71" s="35"/>
      <c r="O71" s="72"/>
      <c r="P71" s="154"/>
    </row>
    <row r="72" spans="3:16">
      <c r="C72" s="114"/>
      <c r="D72" s="72" t="s">
        <v>160</v>
      </c>
      <c r="E72" s="175"/>
      <c r="F72" s="1"/>
      <c r="G72" s="63"/>
      <c r="H72" s="63">
        <f t="shared" si="4"/>
        <v>0</v>
      </c>
      <c r="I72" s="63"/>
      <c r="J72" s="51"/>
      <c r="K72" s="91"/>
      <c r="L72" s="65"/>
      <c r="M72" s="31"/>
      <c r="N72" s="32"/>
      <c r="O72" s="32"/>
      <c r="P72" s="32"/>
    </row>
    <row r="73" spans="3:16" s="86" customFormat="1">
      <c r="C73" s="237"/>
      <c r="D73" s="286"/>
      <c r="E73" s="372" t="s">
        <v>642</v>
      </c>
      <c r="F73" s="241">
        <v>1</v>
      </c>
      <c r="G73" s="242">
        <v>6</v>
      </c>
      <c r="H73" s="242" t="s">
        <v>402</v>
      </c>
      <c r="I73" s="243"/>
      <c r="J73" s="236" t="s">
        <v>750</v>
      </c>
      <c r="K73" s="243"/>
      <c r="L73" s="243"/>
      <c r="M73" s="243"/>
      <c r="N73" s="243"/>
      <c r="O73" s="237"/>
      <c r="P73" s="373"/>
    </row>
    <row r="74" spans="3:16" s="86" customFormat="1">
      <c r="C74" s="237"/>
      <c r="D74" s="286"/>
      <c r="E74" s="372" t="s">
        <v>504</v>
      </c>
      <c r="F74" s="241">
        <v>1</v>
      </c>
      <c r="G74" s="242">
        <v>12</v>
      </c>
      <c r="H74" s="242" t="s">
        <v>402</v>
      </c>
      <c r="I74" s="243"/>
      <c r="J74" s="236" t="s">
        <v>750</v>
      </c>
      <c r="K74" s="243"/>
      <c r="L74" s="243"/>
      <c r="M74" s="243"/>
      <c r="N74" s="243"/>
      <c r="O74" s="237"/>
      <c r="P74" s="373"/>
    </row>
    <row r="75" spans="3:16">
      <c r="C75" s="114"/>
      <c r="D75" s="76"/>
      <c r="E75" s="228"/>
      <c r="F75" s="85"/>
      <c r="G75" s="179"/>
      <c r="H75" s="67"/>
      <c r="I75" s="35"/>
      <c r="J75" s="52"/>
      <c r="K75" s="35"/>
      <c r="L75" s="35"/>
      <c r="M75" s="35"/>
      <c r="N75" s="35"/>
      <c r="O75" s="72"/>
      <c r="P75" s="32"/>
    </row>
    <row r="76" spans="3:16">
      <c r="C76" s="114"/>
      <c r="D76" s="72" t="s">
        <v>605</v>
      </c>
      <c r="E76" s="175"/>
      <c r="F76" s="1"/>
      <c r="G76" s="63"/>
      <c r="H76" s="63">
        <f t="shared" si="4"/>
        <v>0</v>
      </c>
      <c r="I76" s="63"/>
      <c r="J76" s="51"/>
      <c r="K76" s="91"/>
      <c r="L76" s="65"/>
      <c r="M76" s="31"/>
      <c r="N76" s="32"/>
      <c r="O76" s="32"/>
      <c r="P76" s="32"/>
    </row>
    <row r="77" spans="3:16">
      <c r="C77" s="114"/>
      <c r="D77" s="116"/>
      <c r="E77" s="174" t="s">
        <v>528</v>
      </c>
      <c r="F77" s="134">
        <v>2</v>
      </c>
      <c r="G77" s="183">
        <v>2</v>
      </c>
      <c r="H77" s="178">
        <f>F77*G77</f>
        <v>4</v>
      </c>
      <c r="I77" s="152"/>
      <c r="J77" s="203"/>
      <c r="K77" s="152"/>
      <c r="L77" s="152"/>
      <c r="M77" s="152"/>
      <c r="N77" s="152"/>
      <c r="O77" s="152"/>
      <c r="P77" s="114"/>
    </row>
    <row r="78" spans="3:16" s="86" customFormat="1">
      <c r="C78" s="237"/>
      <c r="D78" s="296"/>
      <c r="E78" s="239" t="s">
        <v>606</v>
      </c>
      <c r="F78" s="240">
        <v>1</v>
      </c>
      <c r="G78" s="241">
        <v>10</v>
      </c>
      <c r="H78" s="242">
        <f>F78*G78</f>
        <v>10</v>
      </c>
      <c r="I78" s="243"/>
      <c r="J78" s="236" t="s">
        <v>763</v>
      </c>
      <c r="K78" s="243"/>
      <c r="L78" s="243"/>
      <c r="M78" s="243"/>
      <c r="N78" s="243"/>
      <c r="O78" s="243"/>
      <c r="P78" s="237"/>
    </row>
    <row r="79" spans="3:16">
      <c r="C79" s="2"/>
      <c r="D79" s="2"/>
      <c r="E79" s="22"/>
      <c r="F79" s="64"/>
      <c r="G79" s="64"/>
      <c r="H79" s="188"/>
      <c r="I79" s="64"/>
      <c r="J79" s="54"/>
      <c r="K79" s="3"/>
      <c r="L79" s="57"/>
      <c r="M79" s="49"/>
      <c r="N79" s="50"/>
      <c r="O79" s="50"/>
      <c r="P79" s="50"/>
    </row>
  </sheetData>
  <mergeCells count="6">
    <mergeCell ref="J62:M62"/>
    <mergeCell ref="C6:P6"/>
    <mergeCell ref="D7:P11"/>
    <mergeCell ref="F54:F55"/>
    <mergeCell ref="G54:G57"/>
    <mergeCell ref="H54:H57"/>
  </mergeCells>
  <hyperlinks>
    <hyperlink ref="C4" location="Synthese!A1" display="Retour prédimensionnement" xr:uid="{63C77282-05BB-4207-99C6-D2E65B6E94C8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6C22-9A18-4763-B56C-5FF3D9121E89}">
  <sheetPr>
    <tabColor rgb="FF99FFCC"/>
  </sheetPr>
  <dimension ref="B1:R59"/>
  <sheetViews>
    <sheetView showGridLines="0" zoomScale="80" zoomScaleNormal="80" workbookViewId="0">
      <selection activeCell="A47" sqref="A47:XFD47"/>
    </sheetView>
  </sheetViews>
  <sheetFormatPr baseColWidth="10" defaultColWidth="11.42578125" defaultRowHeight="15"/>
  <cols>
    <col min="1" max="2" width="3.42578125" customWidth="1"/>
    <col min="3" max="4" width="4" customWidth="1"/>
    <col min="5" max="5" width="51.140625" style="6" customWidth="1"/>
    <col min="6" max="8" width="6.85546875" style="55" customWidth="1"/>
    <col min="9" max="9" width="8.85546875" style="60" customWidth="1"/>
    <col min="10" max="10" width="35.42578125" style="205" customWidth="1"/>
    <col min="11" max="11" width="6.85546875" style="1" customWidth="1"/>
    <col min="12" max="12" width="8.85546875" customWidth="1"/>
    <col min="13" max="13" width="8.140625" customWidth="1"/>
    <col min="14" max="15" width="4.140625" style="8" customWidth="1"/>
    <col min="16" max="16" width="3.140625" style="8" customWidth="1"/>
    <col min="17" max="17" width="3.140625" customWidth="1"/>
  </cols>
  <sheetData>
    <row r="1" spans="2:18" s="103" customFormat="1" ht="18.75">
      <c r="B1" s="106"/>
      <c r="C1" s="4" t="s">
        <v>1</v>
      </c>
      <c r="E1" s="107"/>
      <c r="G1" s="104"/>
      <c r="I1" s="105"/>
      <c r="J1" s="204"/>
      <c r="K1" s="105"/>
      <c r="P1" s="104" t="s">
        <v>764</v>
      </c>
    </row>
    <row r="2" spans="2:18" ht="18.75">
      <c r="B2" s="9"/>
      <c r="C2" s="9" t="s">
        <v>0</v>
      </c>
      <c r="P2" s="70"/>
    </row>
    <row r="3" spans="2:18">
      <c r="C3" s="12" t="s">
        <v>381</v>
      </c>
    </row>
    <row r="4" spans="2:18" ht="15.75" thickBot="1"/>
    <row r="5" spans="2:18">
      <c r="C5" s="393" t="s">
        <v>382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5"/>
    </row>
    <row r="6" spans="2:18">
      <c r="C6" s="13"/>
      <c r="D6" s="400" t="s">
        <v>765</v>
      </c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7"/>
    </row>
    <row r="7" spans="2:18">
      <c r="C7" s="13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7"/>
    </row>
    <row r="8" spans="2:18">
      <c r="C8" s="13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7"/>
      <c r="R8" s="14"/>
    </row>
    <row r="9" spans="2:18">
      <c r="C9" s="13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7"/>
    </row>
    <row r="10" spans="2:18" ht="15.75" thickBot="1">
      <c r="C10" s="15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9"/>
    </row>
    <row r="12" spans="2:18" s="1" customFormat="1" ht="49.7" customHeight="1">
      <c r="C12" s="16" t="s">
        <v>383</v>
      </c>
      <c r="D12" s="17" t="s">
        <v>384</v>
      </c>
      <c r="E12" s="18" t="s">
        <v>385</v>
      </c>
      <c r="F12" s="56" t="s">
        <v>386</v>
      </c>
      <c r="G12" s="56" t="s">
        <v>387</v>
      </c>
      <c r="H12" s="56" t="s">
        <v>388</v>
      </c>
      <c r="I12" s="56" t="s">
        <v>388</v>
      </c>
      <c r="J12" s="206" t="s">
        <v>390</v>
      </c>
      <c r="K12" s="17" t="s">
        <v>391</v>
      </c>
      <c r="L12" s="16" t="s">
        <v>392</v>
      </c>
      <c r="M12" s="17" t="s">
        <v>393</v>
      </c>
      <c r="N12" s="19" t="s">
        <v>394</v>
      </c>
      <c r="O12" s="20" t="s">
        <v>395</v>
      </c>
      <c r="P12" s="21"/>
      <c r="R12" s="20"/>
    </row>
    <row r="13" spans="2:18" ht="11.25" customHeight="1">
      <c r="C13" s="2"/>
      <c r="D13" s="2"/>
      <c r="E13" s="22"/>
      <c r="F13" s="57"/>
      <c r="G13" s="57"/>
      <c r="H13" s="57"/>
      <c r="I13" s="61">
        <f>SUM(I14:I59)</f>
        <v>523</v>
      </c>
      <c r="J13" s="54"/>
      <c r="K13" s="111"/>
      <c r="L13" s="61">
        <f>SUM(L14:L59)</f>
        <v>653.75</v>
      </c>
      <c r="M13" s="37"/>
      <c r="N13" s="38"/>
      <c r="O13" s="38"/>
      <c r="P13" s="38"/>
    </row>
    <row r="14" spans="2:18" ht="7.5" hidden="1" customHeight="1">
      <c r="L14" s="55"/>
      <c r="M14" s="35"/>
      <c r="N14" s="36"/>
      <c r="O14" s="36"/>
      <c r="P14" s="36"/>
    </row>
    <row r="15" spans="2:18">
      <c r="C15" s="416" t="s">
        <v>766</v>
      </c>
      <c r="D15" s="416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</row>
    <row r="16" spans="2:18">
      <c r="C16" s="166" t="s">
        <v>767</v>
      </c>
      <c r="D16" s="158"/>
      <c r="E16" s="166"/>
      <c r="F16" s="167"/>
      <c r="G16" s="167"/>
      <c r="H16" s="168">
        <f t="shared" ref="H16:H32" si="0">G16*F16</f>
        <v>0</v>
      </c>
      <c r="I16" s="169">
        <f>SUM(H16:H29)</f>
        <v>134</v>
      </c>
      <c r="J16" s="161"/>
      <c r="K16" s="170">
        <v>1.25</v>
      </c>
      <c r="L16" s="171">
        <f>K16*I16</f>
        <v>167.5</v>
      </c>
      <c r="M16" s="172"/>
      <c r="N16" s="173"/>
      <c r="O16" s="173"/>
      <c r="P16" s="173"/>
    </row>
    <row r="17" spans="3:16">
      <c r="C17" s="6"/>
      <c r="D17" s="115" t="s">
        <v>768</v>
      </c>
      <c r="E17" s="113"/>
      <c r="F17" s="143"/>
      <c r="G17" s="131"/>
      <c r="H17" s="144">
        <f t="shared" si="0"/>
        <v>0</v>
      </c>
      <c r="I17" s="229"/>
      <c r="J17" s="232"/>
      <c r="K17" s="229"/>
      <c r="L17" s="229"/>
      <c r="M17" s="229"/>
      <c r="N17" s="229"/>
      <c r="O17" s="229"/>
      <c r="P17" s="229"/>
    </row>
    <row r="18" spans="3:16" s="86" customFormat="1">
      <c r="C18" s="322"/>
      <c r="D18" s="237"/>
      <c r="E18" s="296" t="s">
        <v>769</v>
      </c>
      <c r="F18" s="286">
        <v>1</v>
      </c>
      <c r="G18" s="240">
        <v>50</v>
      </c>
      <c r="H18" s="302">
        <f>G18*F18</f>
        <v>50</v>
      </c>
      <c r="I18" s="303"/>
      <c r="J18" s="236" t="s">
        <v>770</v>
      </c>
      <c r="K18" s="303"/>
      <c r="L18" s="303"/>
      <c r="M18" s="303"/>
      <c r="N18" s="303"/>
      <c r="O18" s="303"/>
      <c r="P18" s="303"/>
    </row>
    <row r="19" spans="3:16" s="86" customFormat="1">
      <c r="C19" s="322"/>
      <c r="D19" s="237"/>
      <c r="E19" s="296" t="s">
        <v>771</v>
      </c>
      <c r="F19" s="286">
        <v>1</v>
      </c>
      <c r="G19" s="240"/>
      <c r="H19" s="302" t="s">
        <v>402</v>
      </c>
      <c r="I19" s="303"/>
      <c r="J19" s="236" t="s">
        <v>772</v>
      </c>
      <c r="K19" s="303"/>
      <c r="L19" s="303"/>
      <c r="M19" s="303"/>
      <c r="N19" s="303"/>
      <c r="O19" s="303"/>
      <c r="P19" s="303"/>
    </row>
    <row r="20" spans="3:16" s="86" customFormat="1">
      <c r="C20" s="299"/>
      <c r="D20" s="237"/>
      <c r="E20" s="296" t="s">
        <v>255</v>
      </c>
      <c r="F20" s="300">
        <v>2</v>
      </c>
      <c r="G20" s="240">
        <v>3</v>
      </c>
      <c r="H20" s="302">
        <f>G20*F20</f>
        <v>6</v>
      </c>
      <c r="I20" s="303"/>
      <c r="J20" s="236" t="s">
        <v>773</v>
      </c>
      <c r="K20" s="303"/>
      <c r="L20" s="303"/>
      <c r="M20" s="303"/>
      <c r="N20" s="303"/>
      <c r="O20" s="303"/>
      <c r="P20" s="303"/>
    </row>
    <row r="21" spans="3:16" s="86" customFormat="1">
      <c r="C21" s="299"/>
      <c r="D21" s="305" t="s">
        <v>774</v>
      </c>
      <c r="E21" s="287"/>
      <c r="F21" s="286"/>
      <c r="G21" s="309"/>
      <c r="H21" s="302">
        <f t="shared" si="0"/>
        <v>0</v>
      </c>
      <c r="I21" s="303"/>
      <c r="J21" s="307"/>
      <c r="K21" s="303"/>
      <c r="L21" s="303"/>
      <c r="M21" s="303"/>
      <c r="N21" s="303"/>
      <c r="O21" s="303"/>
      <c r="P21" s="303"/>
    </row>
    <row r="22" spans="3:16" s="86" customFormat="1">
      <c r="C22" s="299"/>
      <c r="D22" s="237"/>
      <c r="E22" s="287" t="s">
        <v>775</v>
      </c>
      <c r="F22" s="286">
        <v>1</v>
      </c>
      <c r="G22" s="240">
        <v>12</v>
      </c>
      <c r="H22" s="302">
        <f>G22*F22</f>
        <v>12</v>
      </c>
      <c r="I22" s="303"/>
      <c r="J22" s="236" t="s">
        <v>776</v>
      </c>
      <c r="K22" s="303"/>
      <c r="L22" s="303"/>
      <c r="M22" s="303"/>
      <c r="N22" s="303"/>
      <c r="O22" s="303"/>
      <c r="P22" s="303"/>
    </row>
    <row r="23" spans="3:16" s="86" customFormat="1">
      <c r="C23" s="299"/>
      <c r="D23" s="237"/>
      <c r="E23" s="296" t="s">
        <v>777</v>
      </c>
      <c r="F23" s="300">
        <v>2</v>
      </c>
      <c r="G23" s="301">
        <v>4</v>
      </c>
      <c r="H23" s="302">
        <f t="shared" si="0"/>
        <v>8</v>
      </c>
      <c r="I23" s="303"/>
      <c r="J23" s="236"/>
      <c r="K23" s="303"/>
      <c r="L23" s="303"/>
      <c r="M23" s="303"/>
      <c r="N23" s="303"/>
      <c r="O23" s="303"/>
      <c r="P23" s="303"/>
    </row>
    <row r="24" spans="3:16" s="86" customFormat="1">
      <c r="C24" s="299"/>
      <c r="D24" s="237"/>
      <c r="E24" s="287" t="s">
        <v>778</v>
      </c>
      <c r="F24" s="286">
        <v>1</v>
      </c>
      <c r="G24" s="240">
        <v>14</v>
      </c>
      <c r="H24" s="302">
        <v>14</v>
      </c>
      <c r="I24" s="303"/>
      <c r="J24" s="236"/>
      <c r="K24" s="243"/>
      <c r="L24" s="243"/>
      <c r="M24" s="243"/>
      <c r="N24" s="243"/>
      <c r="O24" s="243"/>
      <c r="P24" s="243"/>
    </row>
    <row r="25" spans="3:16" s="86" customFormat="1">
      <c r="C25" s="299"/>
      <c r="D25" s="237"/>
      <c r="E25" s="287" t="s">
        <v>762</v>
      </c>
      <c r="F25" s="286">
        <v>1</v>
      </c>
      <c r="G25" s="240">
        <v>10</v>
      </c>
      <c r="H25" s="302">
        <f>G25*F25</f>
        <v>10</v>
      </c>
      <c r="I25" s="303"/>
      <c r="J25" s="236"/>
      <c r="K25" s="243"/>
      <c r="L25" s="243"/>
      <c r="M25" s="243"/>
      <c r="N25" s="243"/>
      <c r="O25" s="243"/>
      <c r="P25" s="243"/>
    </row>
    <row r="26" spans="3:16" s="86" customFormat="1">
      <c r="C26" s="299"/>
      <c r="D26" s="237" t="s">
        <v>779</v>
      </c>
      <c r="E26" s="287"/>
      <c r="F26" s="286"/>
      <c r="G26" s="286"/>
      <c r="H26" s="302">
        <f t="shared" si="0"/>
        <v>0</v>
      </c>
      <c r="I26" s="303"/>
      <c r="J26" s="236"/>
      <c r="K26" s="243"/>
      <c r="L26" s="243"/>
      <c r="M26" s="243"/>
      <c r="N26" s="243"/>
      <c r="O26" s="243"/>
      <c r="P26" s="243"/>
    </row>
    <row r="27" spans="3:16" s="86" customFormat="1">
      <c r="C27" s="323"/>
      <c r="D27" s="324"/>
      <c r="E27" s="356" t="s">
        <v>168</v>
      </c>
      <c r="F27" s="300">
        <v>1</v>
      </c>
      <c r="G27" s="325">
        <v>10</v>
      </c>
      <c r="H27" s="302">
        <f>G27*F27</f>
        <v>10</v>
      </c>
      <c r="I27" s="303"/>
      <c r="J27" s="236" t="s">
        <v>780</v>
      </c>
      <c r="K27" s="243"/>
      <c r="L27" s="243"/>
      <c r="M27" s="243"/>
      <c r="N27" s="243"/>
      <c r="O27" s="243"/>
      <c r="P27" s="243"/>
    </row>
    <row r="28" spans="3:16" s="86" customFormat="1">
      <c r="C28" s="323"/>
      <c r="D28" s="324"/>
      <c r="E28" s="296" t="s">
        <v>535</v>
      </c>
      <c r="F28" s="300">
        <v>1</v>
      </c>
      <c r="G28" s="325">
        <v>12</v>
      </c>
      <c r="H28" s="302">
        <f t="shared" si="0"/>
        <v>12</v>
      </c>
      <c r="I28" s="303"/>
      <c r="J28" s="236" t="s">
        <v>781</v>
      </c>
      <c r="K28" s="243"/>
      <c r="L28" s="243"/>
      <c r="M28" s="243"/>
      <c r="N28" s="243"/>
      <c r="O28" s="243"/>
      <c r="P28" s="243"/>
    </row>
    <row r="29" spans="3:16" s="86" customFormat="1">
      <c r="C29" s="299"/>
      <c r="D29" s="237"/>
      <c r="E29" s="296" t="s">
        <v>782</v>
      </c>
      <c r="F29" s="300">
        <v>1</v>
      </c>
      <c r="G29" s="301">
        <v>12</v>
      </c>
      <c r="H29" s="302">
        <f t="shared" si="0"/>
        <v>12</v>
      </c>
      <c r="I29" s="303"/>
      <c r="J29" s="236" t="s">
        <v>783</v>
      </c>
      <c r="K29" s="243"/>
      <c r="L29" s="243"/>
      <c r="M29" s="243"/>
      <c r="N29" s="243"/>
      <c r="O29" s="243"/>
      <c r="P29" s="243"/>
    </row>
    <row r="30" spans="3:16">
      <c r="C30" s="6"/>
      <c r="D30" s="72"/>
      <c r="E30" s="154"/>
      <c r="F30" s="155"/>
      <c r="G30" s="230"/>
      <c r="H30" s="150"/>
      <c r="I30" s="233"/>
      <c r="J30" s="52"/>
      <c r="K30" s="35"/>
      <c r="L30" s="35"/>
      <c r="M30" s="35"/>
      <c r="N30" s="35"/>
      <c r="O30" s="35"/>
      <c r="P30" s="35"/>
    </row>
    <row r="31" spans="3:16">
      <c r="C31" s="166" t="s">
        <v>784</v>
      </c>
      <c r="D31" s="158"/>
      <c r="E31" s="166"/>
      <c r="F31" s="167"/>
      <c r="G31" s="167"/>
      <c r="H31" s="168">
        <f t="shared" si="0"/>
        <v>0</v>
      </c>
      <c r="I31" s="169">
        <f>SUM(H32:H37)</f>
        <v>135</v>
      </c>
      <c r="J31" s="161"/>
      <c r="K31" s="170">
        <v>1.25</v>
      </c>
      <c r="L31" s="171">
        <f>K31*I31</f>
        <v>168.75</v>
      </c>
      <c r="M31" s="172"/>
      <c r="N31" s="173"/>
      <c r="O31" s="173"/>
      <c r="P31" s="173"/>
    </row>
    <row r="32" spans="3:16">
      <c r="C32" s="6"/>
      <c r="D32" s="115" t="s">
        <v>785</v>
      </c>
      <c r="E32" s="113"/>
      <c r="F32" s="143"/>
      <c r="G32" s="131"/>
      <c r="H32" s="144">
        <f t="shared" si="0"/>
        <v>0</v>
      </c>
      <c r="I32" s="229"/>
      <c r="J32" s="232"/>
      <c r="K32" s="229"/>
      <c r="L32" s="229"/>
      <c r="M32" s="229"/>
      <c r="N32" s="229"/>
      <c r="O32" s="229"/>
      <c r="P32" s="229"/>
    </row>
    <row r="33" spans="3:16">
      <c r="C33" s="146"/>
      <c r="D33" s="114"/>
      <c r="E33" s="116" t="s">
        <v>649</v>
      </c>
      <c r="F33" s="131">
        <v>1</v>
      </c>
      <c r="G33" s="134">
        <v>15</v>
      </c>
      <c r="H33" s="147">
        <f>G33*F33</f>
        <v>15</v>
      </c>
      <c r="I33" s="229"/>
      <c r="J33" s="203" t="s">
        <v>446</v>
      </c>
      <c r="K33" s="229"/>
      <c r="L33" s="229"/>
      <c r="M33" s="229"/>
      <c r="N33" s="229"/>
      <c r="O33" s="229"/>
      <c r="P33" s="229"/>
    </row>
    <row r="34" spans="3:16">
      <c r="C34" s="6"/>
      <c r="D34" s="114"/>
      <c r="E34" s="116" t="s">
        <v>20</v>
      </c>
      <c r="F34" s="143">
        <v>1</v>
      </c>
      <c r="G34" s="134"/>
      <c r="H34" s="147" t="s">
        <v>402</v>
      </c>
      <c r="I34" s="229"/>
      <c r="J34" s="203" t="s">
        <v>786</v>
      </c>
      <c r="K34" s="229"/>
      <c r="L34" s="229"/>
      <c r="M34" s="229"/>
      <c r="N34" s="229"/>
      <c r="O34" s="229"/>
      <c r="P34" s="229"/>
    </row>
    <row r="35" spans="3:16">
      <c r="C35" s="6"/>
      <c r="D35" s="114" t="s">
        <v>787</v>
      </c>
      <c r="E35" s="113"/>
      <c r="F35" s="131"/>
      <c r="G35" s="131"/>
      <c r="H35" s="147">
        <f t="shared" ref="H35" si="1">G35*F35</f>
        <v>0</v>
      </c>
      <c r="I35" s="229"/>
      <c r="J35" s="203"/>
      <c r="K35" s="229"/>
      <c r="L35" s="229"/>
      <c r="M35" s="229"/>
      <c r="N35" s="229"/>
      <c r="O35" s="229"/>
      <c r="P35" s="229"/>
    </row>
    <row r="36" spans="3:16">
      <c r="C36" s="6"/>
      <c r="D36" s="114"/>
      <c r="E36" s="80" t="s">
        <v>788</v>
      </c>
      <c r="F36" s="286">
        <v>6</v>
      </c>
      <c r="G36" s="131">
        <v>15</v>
      </c>
      <c r="H36" s="147">
        <f>G36*F36</f>
        <v>90</v>
      </c>
      <c r="I36" s="229"/>
      <c r="J36" s="203" t="s">
        <v>789</v>
      </c>
      <c r="K36" s="229"/>
      <c r="L36" s="229"/>
      <c r="M36" s="229"/>
      <c r="N36" s="229"/>
      <c r="O36" s="229"/>
      <c r="P36" s="229"/>
    </row>
    <row r="37" spans="3:16" s="86" customFormat="1">
      <c r="C37" s="299"/>
      <c r="D37" s="237"/>
      <c r="E37" s="304" t="s">
        <v>788</v>
      </c>
      <c r="F37" s="286">
        <v>2</v>
      </c>
      <c r="G37" s="286">
        <v>15</v>
      </c>
      <c r="H37" s="302">
        <f>G37*F37</f>
        <v>30</v>
      </c>
      <c r="I37" s="303"/>
      <c r="J37" s="236" t="s">
        <v>790</v>
      </c>
      <c r="K37" s="303"/>
      <c r="L37" s="303"/>
      <c r="M37" s="303"/>
      <c r="N37" s="303"/>
      <c r="O37" s="303"/>
      <c r="P37" s="303"/>
    </row>
    <row r="38" spans="3:16">
      <c r="C38" s="6"/>
      <c r="D38" s="72"/>
      <c r="E38" s="82" t="s">
        <v>20</v>
      </c>
      <c r="F38" s="76"/>
      <c r="G38" s="76"/>
      <c r="H38" s="150" t="s">
        <v>402</v>
      </c>
      <c r="I38" s="233"/>
      <c r="J38" s="52" t="s">
        <v>791</v>
      </c>
      <c r="K38" s="233"/>
      <c r="L38" s="233"/>
      <c r="M38" s="233"/>
      <c r="N38" s="233"/>
      <c r="O38" s="233"/>
      <c r="P38" s="233"/>
    </row>
    <row r="39" spans="3:16">
      <c r="C39" s="166" t="s">
        <v>792</v>
      </c>
      <c r="D39" s="158"/>
      <c r="E39" s="166"/>
      <c r="F39" s="167"/>
      <c r="G39" s="167"/>
      <c r="H39" s="168">
        <f t="shared" ref="H39:H40" si="2">G39*F39</f>
        <v>0</v>
      </c>
      <c r="I39" s="169">
        <f>SUM(H40:H47)</f>
        <v>153</v>
      </c>
      <c r="J39" s="161"/>
      <c r="K39" s="170">
        <v>1.25</v>
      </c>
      <c r="L39" s="171">
        <f>K39*I39</f>
        <v>191.25</v>
      </c>
      <c r="M39" s="172"/>
      <c r="N39" s="173"/>
      <c r="O39" s="173"/>
      <c r="P39" s="173"/>
    </row>
    <row r="40" spans="3:16">
      <c r="C40" s="6"/>
      <c r="D40" s="115" t="s">
        <v>785</v>
      </c>
      <c r="E40" s="113"/>
      <c r="F40" s="143"/>
      <c r="G40" s="131"/>
      <c r="H40" s="144">
        <f t="shared" si="2"/>
        <v>0</v>
      </c>
      <c r="I40" s="229"/>
      <c r="J40" s="232"/>
      <c r="K40" s="152"/>
      <c r="L40" s="152"/>
      <c r="M40" s="152"/>
      <c r="N40" s="152"/>
      <c r="O40" s="152"/>
      <c r="P40" s="152"/>
    </row>
    <row r="41" spans="3:16">
      <c r="C41" s="146"/>
      <c r="D41" s="114"/>
      <c r="E41" s="116" t="s">
        <v>649</v>
      </c>
      <c r="F41" s="131">
        <v>1</v>
      </c>
      <c r="G41" s="134">
        <v>18</v>
      </c>
      <c r="H41" s="147">
        <f>G41*F41</f>
        <v>18</v>
      </c>
      <c r="I41" s="229"/>
      <c r="J41" s="203" t="s">
        <v>793</v>
      </c>
      <c r="K41" s="152"/>
      <c r="L41" s="152"/>
      <c r="M41" s="152"/>
      <c r="N41" s="152"/>
      <c r="O41" s="152"/>
      <c r="P41" s="152"/>
    </row>
    <row r="42" spans="3:16">
      <c r="C42" s="146"/>
      <c r="D42" s="114"/>
      <c r="E42" s="116" t="s">
        <v>794</v>
      </c>
      <c r="F42" s="131">
        <v>1</v>
      </c>
      <c r="G42" s="134">
        <v>6</v>
      </c>
      <c r="H42" s="147">
        <f t="shared" ref="H42:H47" si="3">G42*F42</f>
        <v>6</v>
      </c>
      <c r="I42" s="229"/>
      <c r="J42" s="203" t="s">
        <v>795</v>
      </c>
      <c r="K42" s="152"/>
      <c r="L42" s="152"/>
      <c r="M42" s="152"/>
      <c r="N42" s="152"/>
      <c r="O42" s="152"/>
      <c r="P42" s="152"/>
    </row>
    <row r="43" spans="3:16">
      <c r="C43" s="146"/>
      <c r="D43" s="114"/>
      <c r="E43" s="116" t="s">
        <v>796</v>
      </c>
      <c r="F43" s="131">
        <v>1</v>
      </c>
      <c r="G43" s="134"/>
      <c r="H43" s="147" t="s">
        <v>402</v>
      </c>
      <c r="I43" s="229"/>
      <c r="J43" s="203" t="s">
        <v>797</v>
      </c>
      <c r="K43" s="152"/>
      <c r="L43" s="152"/>
      <c r="M43" s="152"/>
      <c r="N43" s="152"/>
      <c r="O43" s="152"/>
      <c r="P43" s="152"/>
    </row>
    <row r="44" spans="3:16">
      <c r="C44" s="6"/>
      <c r="D44" s="72"/>
      <c r="E44" s="116" t="s">
        <v>798</v>
      </c>
      <c r="F44" s="134">
        <v>1</v>
      </c>
      <c r="G44" s="134">
        <v>20</v>
      </c>
      <c r="H44" s="147">
        <f t="shared" si="3"/>
        <v>20</v>
      </c>
      <c r="I44" s="233"/>
      <c r="J44" s="52" t="s">
        <v>799</v>
      </c>
      <c r="K44" s="152"/>
      <c r="L44" s="152"/>
      <c r="M44" s="152"/>
      <c r="N44" s="152"/>
      <c r="O44" s="152"/>
      <c r="P44" s="152"/>
    </row>
    <row r="45" spans="3:16" s="86" customFormat="1">
      <c r="C45" s="299"/>
      <c r="D45" s="237"/>
      <c r="E45" s="296" t="s">
        <v>255</v>
      </c>
      <c r="F45" s="300">
        <v>1</v>
      </c>
      <c r="G45" s="240">
        <v>4</v>
      </c>
      <c r="H45" s="302">
        <f t="shared" si="3"/>
        <v>4</v>
      </c>
      <c r="I45" s="303"/>
      <c r="J45" s="236"/>
      <c r="K45" s="303"/>
      <c r="L45" s="303"/>
      <c r="M45" s="303"/>
      <c r="N45" s="303"/>
      <c r="O45" s="303"/>
      <c r="P45" s="303"/>
    </row>
    <row r="46" spans="3:16">
      <c r="C46" s="6"/>
      <c r="D46" s="114" t="s">
        <v>800</v>
      </c>
      <c r="E46" s="113"/>
      <c r="F46" s="131"/>
      <c r="G46" s="131"/>
      <c r="H46" s="147">
        <f t="shared" si="3"/>
        <v>0</v>
      </c>
      <c r="I46" s="229"/>
      <c r="J46" s="203"/>
      <c r="K46" s="152"/>
      <c r="L46" s="152"/>
      <c r="M46" s="152"/>
      <c r="N46" s="152"/>
      <c r="O46" s="152"/>
      <c r="P46" s="152"/>
    </row>
    <row r="47" spans="3:16" s="86" customFormat="1">
      <c r="C47" s="299"/>
      <c r="D47" s="237"/>
      <c r="E47" s="304" t="s">
        <v>788</v>
      </c>
      <c r="F47" s="286">
        <v>7</v>
      </c>
      <c r="G47" s="286">
        <v>15</v>
      </c>
      <c r="H47" s="302">
        <f t="shared" si="3"/>
        <v>105</v>
      </c>
      <c r="I47" s="303"/>
      <c r="J47" s="236"/>
      <c r="K47" s="243"/>
      <c r="L47" s="243"/>
      <c r="M47" s="243"/>
      <c r="N47" s="243"/>
      <c r="O47" s="243"/>
      <c r="P47" s="243"/>
    </row>
    <row r="48" spans="3:16">
      <c r="C48" s="166" t="s">
        <v>801</v>
      </c>
      <c r="D48" s="158"/>
      <c r="E48" s="166"/>
      <c r="F48" s="167"/>
      <c r="G48" s="167"/>
      <c r="H48" s="168"/>
      <c r="I48" s="169">
        <f>SUM(H50:H59)</f>
        <v>101</v>
      </c>
      <c r="J48" s="161"/>
      <c r="K48" s="170">
        <v>1.25</v>
      </c>
      <c r="L48" s="171">
        <f>K48*I48</f>
        <v>126.25</v>
      </c>
      <c r="M48" s="172"/>
      <c r="N48" s="173"/>
      <c r="O48" s="173"/>
      <c r="P48" s="173"/>
    </row>
    <row r="49" spans="3:16">
      <c r="C49" s="146"/>
      <c r="D49" s="114" t="s">
        <v>802</v>
      </c>
      <c r="E49" s="113"/>
      <c r="F49" s="131"/>
      <c r="G49" s="131"/>
      <c r="H49" s="147">
        <f t="shared" ref="H49" si="4">G49*F49</f>
        <v>0</v>
      </c>
      <c r="I49" s="229"/>
      <c r="J49" s="203"/>
      <c r="K49" s="152"/>
      <c r="L49" s="152"/>
      <c r="M49" s="152"/>
      <c r="N49" s="152"/>
      <c r="O49" s="152"/>
      <c r="P49" s="152"/>
    </row>
    <row r="50" spans="3:16">
      <c r="C50" s="6"/>
      <c r="D50" s="114"/>
      <c r="E50" s="113" t="s">
        <v>803</v>
      </c>
      <c r="F50" s="131">
        <v>1</v>
      </c>
      <c r="G50" s="134">
        <v>12</v>
      </c>
      <c r="H50" s="147">
        <f>G50*F50</f>
        <v>12</v>
      </c>
      <c r="I50" s="229"/>
      <c r="J50" s="203"/>
      <c r="K50" s="152"/>
      <c r="L50" s="152"/>
      <c r="M50" s="152"/>
      <c r="N50" s="152"/>
      <c r="O50" s="152"/>
      <c r="P50" s="152"/>
    </row>
    <row r="51" spans="3:16">
      <c r="C51" s="6"/>
      <c r="D51" s="114"/>
      <c r="E51" s="112" t="s">
        <v>192</v>
      </c>
      <c r="F51" s="131">
        <v>1</v>
      </c>
      <c r="G51" s="134">
        <v>6</v>
      </c>
      <c r="H51" s="147">
        <f t="shared" ref="H51:H53" si="5">G51*F51</f>
        <v>6</v>
      </c>
      <c r="I51" s="229"/>
      <c r="J51" s="203"/>
      <c r="K51" s="152"/>
      <c r="L51" s="152"/>
      <c r="M51" s="152"/>
      <c r="N51" s="152"/>
      <c r="O51" s="152"/>
      <c r="P51" s="152"/>
    </row>
    <row r="52" spans="3:16">
      <c r="C52" s="6"/>
      <c r="D52" s="114"/>
      <c r="E52" s="112" t="s">
        <v>755</v>
      </c>
      <c r="F52" s="131">
        <v>1</v>
      </c>
      <c r="G52" s="134">
        <v>12</v>
      </c>
      <c r="H52" s="147">
        <f t="shared" si="5"/>
        <v>12</v>
      </c>
      <c r="I52" s="229"/>
      <c r="J52" s="203" t="s">
        <v>804</v>
      </c>
      <c r="K52" s="152"/>
      <c r="L52" s="152"/>
      <c r="M52" s="152"/>
      <c r="N52" s="152"/>
      <c r="O52" s="152"/>
      <c r="P52" s="152"/>
    </row>
    <row r="53" spans="3:16">
      <c r="C53" s="6"/>
      <c r="D53" s="114"/>
      <c r="E53" s="234" t="s">
        <v>805</v>
      </c>
      <c r="F53" s="131">
        <v>1</v>
      </c>
      <c r="G53" s="134">
        <v>30</v>
      </c>
      <c r="H53" s="147">
        <f t="shared" si="5"/>
        <v>30</v>
      </c>
      <c r="I53" s="229"/>
      <c r="J53" s="203" t="s">
        <v>806</v>
      </c>
      <c r="K53" s="152"/>
      <c r="L53" s="152"/>
      <c r="M53" s="152"/>
      <c r="N53" s="152"/>
      <c r="O53" s="152"/>
      <c r="P53" s="152"/>
    </row>
    <row r="54" spans="3:16" s="86" customFormat="1">
      <c r="C54" s="299"/>
      <c r="D54" s="237"/>
      <c r="E54" s="287" t="s">
        <v>457</v>
      </c>
      <c r="F54" s="286">
        <v>1</v>
      </c>
      <c r="G54" s="240">
        <v>12</v>
      </c>
      <c r="H54" s="302">
        <f>G54*F54</f>
        <v>12</v>
      </c>
      <c r="I54" s="303"/>
      <c r="J54" s="236" t="s">
        <v>807</v>
      </c>
      <c r="K54" s="243"/>
      <c r="L54" s="243"/>
      <c r="M54" s="243"/>
      <c r="N54" s="243"/>
      <c r="O54" s="243"/>
      <c r="P54" s="243"/>
    </row>
    <row r="55" spans="3:16" s="86" customFormat="1">
      <c r="C55" s="323"/>
      <c r="D55" s="324"/>
      <c r="E55" s="356" t="s">
        <v>808</v>
      </c>
      <c r="F55" s="300">
        <v>1</v>
      </c>
      <c r="G55" s="325">
        <v>4</v>
      </c>
      <c r="H55" s="302">
        <v>4</v>
      </c>
      <c r="I55" s="303"/>
      <c r="J55" s="357" t="s">
        <v>809</v>
      </c>
      <c r="K55" s="243"/>
      <c r="L55" s="243"/>
      <c r="M55" s="243"/>
      <c r="N55" s="243"/>
      <c r="O55" s="243"/>
      <c r="P55" s="243"/>
    </row>
    <row r="56" spans="3:16" s="86" customFormat="1">
      <c r="C56" s="322"/>
      <c r="D56" s="237" t="s">
        <v>810</v>
      </c>
      <c r="E56" s="287"/>
      <c r="F56" s="286"/>
      <c r="G56" s="286"/>
      <c r="H56" s="302">
        <f>G56*F56</f>
        <v>0</v>
      </c>
      <c r="I56" s="303"/>
      <c r="J56" s="236"/>
      <c r="K56" s="243"/>
      <c r="L56" s="243"/>
      <c r="M56" s="243"/>
      <c r="N56" s="243"/>
      <c r="O56" s="243"/>
      <c r="P56" s="243"/>
    </row>
    <row r="57" spans="3:16" s="86" customFormat="1">
      <c r="C57" s="299"/>
      <c r="D57" s="245"/>
      <c r="E57" s="245" t="s">
        <v>436</v>
      </c>
      <c r="F57" s="312">
        <v>1</v>
      </c>
      <c r="G57" s="312">
        <v>15</v>
      </c>
      <c r="H57" s="302">
        <f>G57*F57</f>
        <v>15</v>
      </c>
      <c r="I57" s="245"/>
      <c r="J57" s="358" t="s">
        <v>811</v>
      </c>
      <c r="K57" s="245"/>
      <c r="L57" s="245"/>
      <c r="M57" s="245"/>
      <c r="N57" s="245"/>
      <c r="O57" s="245"/>
      <c r="P57" s="245"/>
    </row>
    <row r="58" spans="3:16" s="86" customFormat="1">
      <c r="C58" s="299"/>
      <c r="D58" s="245"/>
      <c r="E58" s="245" t="s">
        <v>428</v>
      </c>
      <c r="F58" s="312">
        <v>1</v>
      </c>
      <c r="G58" s="312">
        <v>10</v>
      </c>
      <c r="H58" s="302">
        <v>10</v>
      </c>
      <c r="I58" s="245"/>
      <c r="J58" s="358" t="s">
        <v>812</v>
      </c>
      <c r="K58" s="245"/>
      <c r="L58" s="245"/>
      <c r="M58" s="245"/>
      <c r="N58" s="245"/>
      <c r="O58" s="245"/>
      <c r="P58" s="245"/>
    </row>
    <row r="59" spans="3:16">
      <c r="C59" s="2"/>
      <c r="D59" s="2"/>
      <c r="E59" s="22"/>
      <c r="F59" s="57"/>
      <c r="G59" s="57"/>
      <c r="H59" s="57"/>
      <c r="I59" s="64"/>
      <c r="J59" s="54"/>
      <c r="K59" s="3"/>
      <c r="L59" s="57"/>
      <c r="M59" s="49"/>
      <c r="N59" s="50"/>
      <c r="O59" s="50"/>
      <c r="P59" s="50"/>
    </row>
  </sheetData>
  <mergeCells count="3">
    <mergeCell ref="C5:P5"/>
    <mergeCell ref="D6:P10"/>
    <mergeCell ref="C15:P15"/>
  </mergeCells>
  <hyperlinks>
    <hyperlink ref="C3" location="Synthese!A1" display="Retour prédimensionnement" xr:uid="{3180D285-84DD-4AC7-B976-36EC1D0A99F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C2AE7274C7214EA9C6749E3B848957" ma:contentTypeVersion="18" ma:contentTypeDescription="Crée un document." ma:contentTypeScope="" ma:versionID="1d81efd85f4647b2734fcef362ab1812">
  <xsd:schema xmlns:xsd="http://www.w3.org/2001/XMLSchema" xmlns:xs="http://www.w3.org/2001/XMLSchema" xmlns:p="http://schemas.microsoft.com/office/2006/metadata/properties" xmlns:ns2="4338ecf6-cca6-464c-bf43-6526cb7490ab" xmlns:ns3="e6d63cff-b930-45ae-9cdb-d4200eb6be09" targetNamespace="http://schemas.microsoft.com/office/2006/metadata/properties" ma:root="true" ma:fieldsID="ecd123ecad0e80c42c76d031044075b6" ns2:_="" ns3:_="">
    <xsd:import namespace="4338ecf6-cca6-464c-bf43-6526cb7490ab"/>
    <xsd:import namespace="e6d63cff-b930-45ae-9cdb-d4200eb6be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8ecf6-cca6-464c-bf43-6526cb7490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f9c04131-a3dd-48b1-9899-21c6397bb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d63cff-b930-45ae-9cdb-d4200eb6be0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bfcf205-d160-4a07-bb9e-358a1ea3e8c6}" ma:internalName="TaxCatchAll" ma:showField="CatchAllData" ma:web="e6d63cff-b930-45ae-9cdb-d4200eb6be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d63cff-b930-45ae-9cdb-d4200eb6be09" xsi:nil="true"/>
    <lcf76f155ced4ddcb4097134ff3c332f xmlns="4338ecf6-cca6-464c-bf43-6526cb7490a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4D8FB8-064A-416A-8E36-16933714F126}"/>
</file>

<file path=customXml/itemProps2.xml><?xml version="1.0" encoding="utf-8"?>
<ds:datastoreItem xmlns:ds="http://schemas.openxmlformats.org/officeDocument/2006/customXml" ds:itemID="{06451E8F-37CE-477D-A429-C8FA3C52B61F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4338ecf6-cca6-464c-bf43-6526cb7490ab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e6d63cff-b930-45ae-9cdb-d4200eb6be0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81167B-636D-425C-99B5-55A4996969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4</vt:i4>
      </vt:variant>
    </vt:vector>
  </HeadingPairs>
  <TitlesOfParts>
    <vt:vector size="17" baseType="lpstr">
      <vt:lpstr>PGarde</vt:lpstr>
      <vt:lpstr>LocauxTypes</vt:lpstr>
      <vt:lpstr>Synthese</vt:lpstr>
      <vt:lpstr>Services transverses</vt:lpstr>
      <vt:lpstr>Logistique centralisée</vt:lpstr>
      <vt:lpstr>Urgences  UHCD USC Lits tièdes</vt:lpstr>
      <vt:lpstr>Imagerie</vt:lpstr>
      <vt:lpstr>SMR cardio-respi &amp; SMR polyv</vt:lpstr>
      <vt:lpstr>HDJ Médecine et plateau</vt:lpstr>
      <vt:lpstr>HC Médecine</vt:lpstr>
      <vt:lpstr>HAD</vt:lpstr>
      <vt:lpstr>CPP</vt:lpstr>
      <vt:lpstr>Santé publique &amp; PMI</vt:lpstr>
      <vt:lpstr>Code_local_Type</vt:lpstr>
      <vt:lpstr>Local_Type</vt:lpstr>
      <vt:lpstr>LocauxTypes!Zone_d_impression</vt:lpstr>
      <vt:lpstr>PGarde!Zone_d_impression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Damien</dc:creator>
  <cp:keywords/>
  <dc:description/>
  <cp:lastModifiedBy>Léonie Boone</cp:lastModifiedBy>
  <cp:revision/>
  <dcterms:created xsi:type="dcterms:W3CDTF">2022-08-31T11:57:50Z</dcterms:created>
  <dcterms:modified xsi:type="dcterms:W3CDTF">2025-10-02T15:25:41Z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0x01010077C2AE7274C7214EA9C6749E3B848957</vt:lpwstr>
  </property>
  <property fmtid="{D5CDD505-2E9C-101B-9397-08002B2CF9AE}" pid="3" name="MediaServiceImageTags">
    <vt:lpwstr/>
  </property>
  <property fmtid="{D5CDD505-2E9C-101B-9397-08002B2CF9AE}" pid="4" name="MSIP_Label_ae8fab06-504b-4325-93a9-50ca85e66f06_Enabled">
    <vt:lpwstr>true</vt:lpwstr>
  </property>
  <property fmtid="{D5CDD505-2E9C-101B-9397-08002B2CF9AE}" pid="5" name="MSIP_Label_ae8fab06-504b-4325-93a9-50ca85e66f06_SetDate">
    <vt:lpwstr>2023-07-27T11:56:17Z</vt:lpwstr>
  </property>
  <property fmtid="{D5CDD505-2E9C-101B-9397-08002B2CF9AE}" pid="6" name="MSIP_Label_ae8fab06-504b-4325-93a9-50ca85e66f06_Method">
    <vt:lpwstr>Standard</vt:lpwstr>
  </property>
  <property fmtid="{D5CDD505-2E9C-101B-9397-08002B2CF9AE}" pid="7" name="MSIP_Label_ae8fab06-504b-4325-93a9-50ca85e66f06_Name">
    <vt:lpwstr>C-Confidentiel</vt:lpwstr>
  </property>
  <property fmtid="{D5CDD505-2E9C-101B-9397-08002B2CF9AE}" pid="8" name="MSIP_Label_ae8fab06-504b-4325-93a9-50ca85e66f06_SiteId">
    <vt:lpwstr>41d9a388-7aef-420d-976c-d046beab641f</vt:lpwstr>
  </property>
  <property fmtid="{D5CDD505-2E9C-101B-9397-08002B2CF9AE}" pid="9" name="MSIP_Label_ae8fab06-504b-4325-93a9-50ca85e66f06_ActionId">
    <vt:lpwstr>f5202baf-1259-4b7e-ad79-50ed4e2aca5a</vt:lpwstr>
  </property>
  <property fmtid="{D5CDD505-2E9C-101B-9397-08002B2CF9AE}" pid="10" name="MSIP_Label_ae8fab06-504b-4325-93a9-50ca85e66f06_ContentBits">
    <vt:lpwstr>0</vt:lpwstr>
  </property>
  <property fmtid="{D5CDD505-2E9C-101B-9397-08002B2CF9AE}" pid="11" name="Order">
    <vt:r8>2316200</vt:r8>
  </property>
  <property fmtid="{D5CDD505-2E9C-101B-9397-08002B2CF9AE}" pid="12" name="_ExtendedDescription">
    <vt:lpwstr/>
  </property>
  <property fmtid="{D5CDD505-2E9C-101B-9397-08002B2CF9AE}" pid="13" name="MSIP_Label_fe9645ce-24f7-4fa7-847c-11dc6037a35a_Enabled">
    <vt:lpwstr>true</vt:lpwstr>
  </property>
  <property fmtid="{D5CDD505-2E9C-101B-9397-08002B2CF9AE}" pid="14" name="MSIP_Label_fe9645ce-24f7-4fa7-847c-11dc6037a35a_SetDate">
    <vt:lpwstr>2025-04-16T13:18:24Z</vt:lpwstr>
  </property>
  <property fmtid="{D5CDD505-2E9C-101B-9397-08002B2CF9AE}" pid="15" name="MSIP_Label_fe9645ce-24f7-4fa7-847c-11dc6037a35a_Method">
    <vt:lpwstr>Standard</vt:lpwstr>
  </property>
  <property fmtid="{D5CDD505-2E9C-101B-9397-08002B2CF9AE}" pid="16" name="MSIP_Label_fe9645ce-24f7-4fa7-847c-11dc6037a35a_Name">
    <vt:lpwstr>(FRA) C-Confidentiel</vt:lpwstr>
  </property>
  <property fmtid="{D5CDD505-2E9C-101B-9397-08002B2CF9AE}" pid="17" name="MSIP_Label_fe9645ce-24f7-4fa7-847c-11dc6037a35a_SiteId">
    <vt:lpwstr>b9e9ed43-edf4-4755-925b-76f18f50dbe7</vt:lpwstr>
  </property>
  <property fmtid="{D5CDD505-2E9C-101B-9397-08002B2CF9AE}" pid="18" name="MSIP_Label_fe9645ce-24f7-4fa7-847c-11dc6037a35a_ActionId">
    <vt:lpwstr>c0f2df17-41ed-4909-a3eb-b270b446dfb2</vt:lpwstr>
  </property>
  <property fmtid="{D5CDD505-2E9C-101B-9397-08002B2CF9AE}" pid="19" name="MSIP_Label_fe9645ce-24f7-4fa7-847c-11dc6037a35a_ContentBits">
    <vt:lpwstr>0</vt:lpwstr>
  </property>
  <property fmtid="{D5CDD505-2E9C-101B-9397-08002B2CF9AE}" pid="20" name="MSIP_Label_fe9645ce-24f7-4fa7-847c-11dc6037a35a_Tag">
    <vt:lpwstr>10, 3, 0, 1</vt:lpwstr>
  </property>
</Properties>
</file>